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4565" windowHeight="11385"/>
  </bookViews>
  <sheets>
    <sheet name="Смета 12 гр. по ФЕР" sheetId="5" r:id="rId1"/>
    <sheet name="Source" sheetId="1" r:id="rId2"/>
    <sheet name="SourceObSm" sheetId="2" r:id="rId3"/>
    <sheet name="SmtRes" sheetId="3" r:id="rId4"/>
    <sheet name="EtalonRes" sheetId="4" r:id="rId5"/>
  </sheets>
  <definedNames>
    <definedName name="_xlnm.Print_Titles" localSheetId="0">'Смета 12 гр. по ФЕР'!$37:$37</definedName>
    <definedName name="_xlnm.Print_Area" localSheetId="0">'Смета 12 гр. по ФЕР'!$A$1:$L$155</definedName>
  </definedNames>
  <calcPr calcId="145621"/>
</workbook>
</file>

<file path=xl/calcChain.xml><?xml version="1.0" encoding="utf-8"?>
<calcChain xmlns="http://schemas.openxmlformats.org/spreadsheetml/2006/main">
  <c r="A39" i="5" l="1"/>
  <c r="B39" i="5"/>
  <c r="C39" i="5"/>
  <c r="C40" i="5"/>
  <c r="A48" i="5"/>
  <c r="B48" i="5"/>
  <c r="C48" i="5"/>
  <c r="A51" i="5"/>
  <c r="A53" i="5"/>
  <c r="A54" i="5"/>
  <c r="B54" i="5"/>
  <c r="C54" i="5"/>
  <c r="A62" i="5"/>
  <c r="B62" i="5"/>
  <c r="I153" i="5" l="1"/>
  <c r="I150" i="5"/>
  <c r="I147" i="5"/>
  <c r="D153" i="5"/>
  <c r="D150" i="5"/>
  <c r="D147" i="5"/>
  <c r="Z132" i="5"/>
  <c r="Y132" i="5"/>
  <c r="X132" i="5"/>
  <c r="Z131" i="5"/>
  <c r="Y131" i="5"/>
  <c r="X131" i="5"/>
  <c r="C131" i="5"/>
  <c r="B131" i="5"/>
  <c r="Z130" i="5"/>
  <c r="Y130" i="5"/>
  <c r="X130" i="5"/>
  <c r="C130" i="5"/>
  <c r="B130" i="5"/>
  <c r="C125" i="5"/>
  <c r="C124" i="5"/>
  <c r="B124" i="5"/>
  <c r="Z123" i="5"/>
  <c r="Y123" i="5"/>
  <c r="X123" i="5"/>
  <c r="Z122" i="5"/>
  <c r="Y122" i="5"/>
  <c r="X122" i="5"/>
  <c r="C122" i="5"/>
  <c r="B122" i="5"/>
  <c r="Z121" i="5"/>
  <c r="Y121" i="5"/>
  <c r="X121" i="5"/>
  <c r="C121" i="5"/>
  <c r="B121" i="5"/>
  <c r="Z120" i="5"/>
  <c r="Y120" i="5"/>
  <c r="X120" i="5"/>
  <c r="C120" i="5"/>
  <c r="B120" i="5"/>
  <c r="C112" i="5"/>
  <c r="C111" i="5"/>
  <c r="B111" i="5"/>
  <c r="Z110" i="5"/>
  <c r="Y110" i="5"/>
  <c r="X110" i="5"/>
  <c r="A109" i="5"/>
  <c r="Z103" i="5"/>
  <c r="Y103" i="5"/>
  <c r="X103" i="5"/>
  <c r="Z102" i="5"/>
  <c r="Y102" i="5"/>
  <c r="X102" i="5"/>
  <c r="C102" i="5"/>
  <c r="B102" i="5"/>
  <c r="C94" i="5"/>
  <c r="B94" i="5"/>
  <c r="Z93" i="5"/>
  <c r="Y93" i="5"/>
  <c r="W93" i="5"/>
  <c r="Z92" i="5"/>
  <c r="Y92" i="5"/>
  <c r="W92" i="5"/>
  <c r="B92" i="5"/>
  <c r="A92" i="5"/>
  <c r="C84" i="5"/>
  <c r="C83" i="5"/>
  <c r="B83" i="5"/>
  <c r="A83" i="5"/>
  <c r="Z82" i="5"/>
  <c r="Y82" i="5"/>
  <c r="X82" i="5"/>
  <c r="C75" i="5"/>
  <c r="C74" i="5"/>
  <c r="B74" i="5"/>
  <c r="A74" i="5"/>
  <c r="A73" i="5"/>
  <c r="Z63" i="5"/>
  <c r="Y63" i="5"/>
  <c r="X63" i="5"/>
  <c r="Z62" i="5"/>
  <c r="Y62" i="5"/>
  <c r="X62" i="5"/>
  <c r="Z49" i="5"/>
  <c r="Y49" i="5"/>
  <c r="X49" i="5"/>
  <c r="Z48" i="5"/>
  <c r="Y48" i="5"/>
  <c r="X48" i="5"/>
  <c r="A1" i="5"/>
  <c r="A1" i="4"/>
  <c r="A2" i="4"/>
  <c r="A3" i="4"/>
  <c r="A4" i="4"/>
  <c r="A5" i="4"/>
  <c r="A6" i="4"/>
  <c r="A7" i="4"/>
  <c r="A8" i="4"/>
  <c r="A9" i="4"/>
  <c r="A10" i="4"/>
  <c r="A11" i="4"/>
  <c r="A12" i="4"/>
  <c r="A13" i="4"/>
  <c r="A14" i="4"/>
  <c r="A15" i="4"/>
  <c r="A16" i="4"/>
  <c r="A17" i="4"/>
  <c r="A18" i="4"/>
  <c r="A19" i="4"/>
  <c r="A20" i="4"/>
  <c r="A21" i="4"/>
  <c r="A22" i="4"/>
  <c r="A23" i="4"/>
  <c r="A24" i="4"/>
  <c r="A25" i="4"/>
  <c r="A26" i="4"/>
  <c r="A27" i="4"/>
  <c r="A28" i="4"/>
  <c r="A29" i="4"/>
  <c r="A30" i="4"/>
  <c r="A31" i="4"/>
  <c r="A32" i="4"/>
  <c r="A33" i="4"/>
  <c r="A34" i="4"/>
  <c r="A35" i="4"/>
  <c r="A36" i="4"/>
  <c r="A37" i="4"/>
  <c r="A38" i="4"/>
  <c r="A39" i="4"/>
  <c r="A40" i="4"/>
  <c r="A41" i="4"/>
  <c r="A42" i="4"/>
  <c r="A43" i="4"/>
  <c r="A44" i="4"/>
  <c r="A45" i="4"/>
  <c r="A46" i="4"/>
  <c r="A47" i="4"/>
  <c r="A48" i="4"/>
  <c r="A49" i="4"/>
  <c r="A50" i="4"/>
  <c r="A51" i="4"/>
  <c r="A52" i="4"/>
  <c r="A53" i="4"/>
  <c r="A54" i="4"/>
  <c r="A55" i="4"/>
  <c r="A56" i="4"/>
  <c r="A57" i="4"/>
  <c r="A58" i="4"/>
  <c r="A59" i="4"/>
  <c r="A60" i="4"/>
  <c r="A61" i="4"/>
  <c r="A62" i="4"/>
  <c r="A63" i="4"/>
  <c r="A64" i="4"/>
  <c r="A65" i="4"/>
  <c r="A66" i="4"/>
  <c r="A67" i="4"/>
  <c r="A68" i="4"/>
  <c r="A69" i="4"/>
  <c r="A70" i="4"/>
  <c r="A71" i="4"/>
  <c r="A72" i="4"/>
  <c r="A73" i="4"/>
  <c r="A74" i="4"/>
  <c r="A75" i="4"/>
  <c r="A76" i="4"/>
  <c r="A77" i="4"/>
  <c r="A78" i="4"/>
  <c r="A79" i="4"/>
  <c r="A80" i="4"/>
  <c r="A81" i="4"/>
  <c r="A82" i="4"/>
  <c r="A83" i="4"/>
  <c r="A84" i="4"/>
  <c r="A85" i="4"/>
  <c r="A86" i="4"/>
  <c r="A87" i="4"/>
  <c r="A88" i="4"/>
  <c r="A89" i="4"/>
  <c r="A90" i="4"/>
  <c r="A91" i="4"/>
  <c r="A92" i="4"/>
  <c r="A93" i="4"/>
  <c r="A94" i="4"/>
  <c r="A95" i="4"/>
  <c r="A96" i="4"/>
  <c r="A97" i="4"/>
  <c r="A98" i="4"/>
  <c r="A99" i="4"/>
  <c r="A100" i="4"/>
  <c r="A101" i="4"/>
  <c r="A102" i="4"/>
  <c r="A103" i="4"/>
  <c r="A104" i="4"/>
  <c r="A105" i="4"/>
  <c r="A106" i="4"/>
  <c r="A107" i="4"/>
  <c r="A108" i="4"/>
  <c r="A109" i="4"/>
  <c r="A110" i="4"/>
  <c r="A111" i="4"/>
  <c r="A112" i="4"/>
  <c r="A113" i="4"/>
  <c r="A114" i="4"/>
  <c r="A115" i="4"/>
  <c r="A116" i="4"/>
  <c r="A117" i="4"/>
  <c r="A118" i="4"/>
  <c r="A119" i="4"/>
  <c r="A120" i="4"/>
  <c r="A121" i="4"/>
  <c r="A122" i="4"/>
  <c r="A123" i="4"/>
  <c r="A124" i="4"/>
  <c r="A125" i="4"/>
  <c r="A126" i="4"/>
  <c r="A127" i="4"/>
  <c r="A128" i="4"/>
  <c r="A129" i="4"/>
  <c r="A130" i="4"/>
  <c r="A131" i="4"/>
  <c r="A132" i="4"/>
  <c r="A133" i="4"/>
  <c r="A134" i="4"/>
  <c r="A135" i="4"/>
  <c r="A136" i="4"/>
  <c r="A137" i="4"/>
  <c r="A138" i="4"/>
  <c r="A139" i="4"/>
  <c r="A140" i="4"/>
  <c r="A141" i="4"/>
  <c r="A142" i="4"/>
  <c r="A143" i="4"/>
  <c r="A144" i="4"/>
  <c r="A145" i="4"/>
  <c r="A146" i="4"/>
  <c r="A147" i="4"/>
  <c r="A148" i="4"/>
  <c r="A149" i="4"/>
  <c r="A150" i="4"/>
  <c r="A151" i="4"/>
  <c r="A152" i="4"/>
  <c r="A153" i="4"/>
  <c r="A154" i="4"/>
  <c r="A155" i="4"/>
  <c r="A156" i="4"/>
  <c r="A157" i="4"/>
  <c r="A158" i="4"/>
  <c r="A159" i="4"/>
  <c r="A160" i="4"/>
  <c r="A161" i="4"/>
  <c r="A162" i="4"/>
  <c r="A163" i="4"/>
  <c r="A164" i="4"/>
  <c r="A165" i="4"/>
  <c r="A166" i="4"/>
  <c r="A167" i="4"/>
  <c r="A168" i="4"/>
  <c r="A169" i="4"/>
  <c r="A170" i="4"/>
  <c r="A171" i="4"/>
  <c r="A172" i="4"/>
  <c r="A173" i="4"/>
  <c r="A1" i="3"/>
  <c r="CY1" i="3"/>
  <c r="CZ1" i="3"/>
  <c r="DB1" i="3" s="1"/>
  <c r="DA1" i="3"/>
  <c r="DC1" i="3"/>
  <c r="A2" i="3"/>
  <c r="CY2" i="3"/>
  <c r="CZ2" i="3"/>
  <c r="DB2" i="3" s="1"/>
  <c r="DA2" i="3"/>
  <c r="DC2" i="3"/>
  <c r="A3" i="3"/>
  <c r="CX3" i="3"/>
  <c r="CY3" i="3"/>
  <c r="CZ3" i="3"/>
  <c r="DA3" i="3"/>
  <c r="DB3" i="3"/>
  <c r="DC3" i="3"/>
  <c r="A4" i="3"/>
  <c r="CY4" i="3"/>
  <c r="CZ4" i="3"/>
  <c r="DB4" i="3" s="1"/>
  <c r="DA4" i="3"/>
  <c r="DC4" i="3"/>
  <c r="A5" i="3"/>
  <c r="CY5" i="3"/>
  <c r="CZ5" i="3"/>
  <c r="DB5" i="3" s="1"/>
  <c r="DA5" i="3"/>
  <c r="DC5" i="3"/>
  <c r="A6" i="3"/>
  <c r="CY6" i="3"/>
  <c r="CZ6" i="3"/>
  <c r="DB6" i="3" s="1"/>
  <c r="DA6" i="3"/>
  <c r="DC6" i="3"/>
  <c r="A7" i="3"/>
  <c r="CY7" i="3"/>
  <c r="CZ7" i="3"/>
  <c r="DB7" i="3" s="1"/>
  <c r="DA7" i="3"/>
  <c r="DC7" i="3"/>
  <c r="A8" i="3"/>
  <c r="CY8" i="3"/>
  <c r="CZ8" i="3"/>
  <c r="DA8" i="3"/>
  <c r="DB8" i="3"/>
  <c r="DC8" i="3"/>
  <c r="A9" i="3"/>
  <c r="CY9" i="3"/>
  <c r="CZ9" i="3"/>
  <c r="DB9" i="3" s="1"/>
  <c r="DA9" i="3"/>
  <c r="DC9" i="3"/>
  <c r="A10" i="3"/>
  <c r="CY10" i="3"/>
  <c r="CZ10" i="3"/>
  <c r="DB10" i="3" s="1"/>
  <c r="DA10" i="3"/>
  <c r="DC10" i="3"/>
  <c r="A11" i="3"/>
  <c r="CX11" i="3"/>
  <c r="CY11" i="3"/>
  <c r="CZ11" i="3"/>
  <c r="DB11" i="3" s="1"/>
  <c r="DA11" i="3"/>
  <c r="DC11" i="3"/>
  <c r="A12" i="3"/>
  <c r="CY12" i="3"/>
  <c r="CZ12" i="3"/>
  <c r="DA12" i="3"/>
  <c r="DB12" i="3"/>
  <c r="DC12" i="3"/>
  <c r="A13" i="3"/>
  <c r="CY13" i="3"/>
  <c r="CZ13" i="3"/>
  <c r="DB13" i="3" s="1"/>
  <c r="DA13" i="3"/>
  <c r="DC13" i="3"/>
  <c r="A14" i="3"/>
  <c r="CY14" i="3"/>
  <c r="CZ14" i="3"/>
  <c r="DB14" i="3" s="1"/>
  <c r="DA14" i="3"/>
  <c r="DC14" i="3"/>
  <c r="A15" i="3"/>
  <c r="CX15" i="3"/>
  <c r="CY15" i="3"/>
  <c r="CZ15" i="3"/>
  <c r="DA15" i="3"/>
  <c r="DB15" i="3"/>
  <c r="DC15" i="3"/>
  <c r="A16" i="3"/>
  <c r="CY16" i="3"/>
  <c r="CZ16" i="3"/>
  <c r="DB16" i="3" s="1"/>
  <c r="DA16" i="3"/>
  <c r="DC16" i="3"/>
  <c r="A17" i="3"/>
  <c r="CY17" i="3"/>
  <c r="CZ17" i="3"/>
  <c r="DB17" i="3" s="1"/>
  <c r="DA17" i="3"/>
  <c r="DC17" i="3"/>
  <c r="A18" i="3"/>
  <c r="CY18" i="3"/>
  <c r="CZ18" i="3"/>
  <c r="DB18" i="3" s="1"/>
  <c r="DA18" i="3"/>
  <c r="DC18" i="3"/>
  <c r="A19" i="3"/>
  <c r="CX19" i="3"/>
  <c r="CY19" i="3"/>
  <c r="CZ19" i="3"/>
  <c r="DA19" i="3"/>
  <c r="DB19" i="3"/>
  <c r="DC19" i="3"/>
  <c r="A20" i="3"/>
  <c r="CY20" i="3"/>
  <c r="CZ20" i="3"/>
  <c r="DB20" i="3" s="1"/>
  <c r="DA20" i="3"/>
  <c r="DC20" i="3"/>
  <c r="A21" i="3"/>
  <c r="CY21" i="3"/>
  <c r="CZ21" i="3"/>
  <c r="DB21" i="3" s="1"/>
  <c r="DA21" i="3"/>
  <c r="DC21" i="3"/>
  <c r="A22" i="3"/>
  <c r="CY22" i="3"/>
  <c r="CZ22" i="3"/>
  <c r="DB22" i="3" s="1"/>
  <c r="DA22" i="3"/>
  <c r="DC22" i="3"/>
  <c r="A23" i="3"/>
  <c r="CY23" i="3"/>
  <c r="CZ23" i="3"/>
  <c r="DB23" i="3" s="1"/>
  <c r="DA23" i="3"/>
  <c r="DC23" i="3"/>
  <c r="A24" i="3"/>
  <c r="CY24" i="3"/>
  <c r="CZ24" i="3"/>
  <c r="DA24" i="3"/>
  <c r="DB24" i="3"/>
  <c r="DC24" i="3"/>
  <c r="A25" i="3"/>
  <c r="CY25" i="3"/>
  <c r="CZ25" i="3"/>
  <c r="DB25" i="3" s="1"/>
  <c r="DA25" i="3"/>
  <c r="DC25" i="3"/>
  <c r="A26" i="3"/>
  <c r="CY26" i="3"/>
  <c r="CZ26" i="3"/>
  <c r="DB26" i="3" s="1"/>
  <c r="DA26" i="3"/>
  <c r="DC26" i="3"/>
  <c r="A27" i="3"/>
  <c r="CY27" i="3"/>
  <c r="CZ27" i="3"/>
  <c r="DA27" i="3"/>
  <c r="DB27" i="3"/>
  <c r="DC27" i="3"/>
  <c r="A28" i="3"/>
  <c r="CY28" i="3"/>
  <c r="CZ28" i="3"/>
  <c r="DB28" i="3" s="1"/>
  <c r="DA28" i="3"/>
  <c r="DC28" i="3"/>
  <c r="A29" i="3"/>
  <c r="CY29" i="3"/>
  <c r="CZ29" i="3"/>
  <c r="DB29" i="3" s="1"/>
  <c r="DA29" i="3"/>
  <c r="DC29" i="3"/>
  <c r="A30" i="3"/>
  <c r="CY30" i="3"/>
  <c r="CZ30" i="3"/>
  <c r="DB30" i="3" s="1"/>
  <c r="DA30" i="3"/>
  <c r="DC30" i="3"/>
  <c r="A31" i="3"/>
  <c r="CY31" i="3"/>
  <c r="CZ31" i="3"/>
  <c r="DB31" i="3" s="1"/>
  <c r="DA31" i="3"/>
  <c r="DC31" i="3"/>
  <c r="A32" i="3"/>
  <c r="CY32" i="3"/>
  <c r="CZ32" i="3"/>
  <c r="DA32" i="3"/>
  <c r="DB32" i="3"/>
  <c r="DC32" i="3"/>
  <c r="A33" i="3"/>
  <c r="CY33" i="3"/>
  <c r="CZ33" i="3"/>
  <c r="DB33" i="3" s="1"/>
  <c r="DA33" i="3"/>
  <c r="DC33" i="3"/>
  <c r="A34" i="3"/>
  <c r="CY34" i="3"/>
  <c r="CZ34" i="3"/>
  <c r="DB34" i="3" s="1"/>
  <c r="DA34" i="3"/>
  <c r="DC34" i="3"/>
  <c r="A35" i="3"/>
  <c r="CX35" i="3"/>
  <c r="CY35" i="3"/>
  <c r="CZ35" i="3"/>
  <c r="DA35" i="3"/>
  <c r="DB35" i="3"/>
  <c r="DC35" i="3"/>
  <c r="A36" i="3"/>
  <c r="CY36" i="3"/>
  <c r="CZ36" i="3"/>
  <c r="DB36" i="3" s="1"/>
  <c r="DA36" i="3"/>
  <c r="DC36" i="3"/>
  <c r="A37" i="3"/>
  <c r="CY37" i="3"/>
  <c r="CZ37" i="3"/>
  <c r="DB37" i="3" s="1"/>
  <c r="DA37" i="3"/>
  <c r="DC37" i="3"/>
  <c r="A38" i="3"/>
  <c r="CY38" i="3"/>
  <c r="CZ38" i="3"/>
  <c r="DB38" i="3" s="1"/>
  <c r="DA38" i="3"/>
  <c r="DC38" i="3"/>
  <c r="A39" i="3"/>
  <c r="CY39" i="3"/>
  <c r="CZ39" i="3"/>
  <c r="DB39" i="3" s="1"/>
  <c r="DA39" i="3"/>
  <c r="DC39" i="3"/>
  <c r="A40" i="3"/>
  <c r="CY40" i="3"/>
  <c r="CZ40" i="3"/>
  <c r="DA40" i="3"/>
  <c r="DB40" i="3"/>
  <c r="DC40" i="3"/>
  <c r="A41" i="3"/>
  <c r="CY41" i="3"/>
  <c r="CZ41" i="3"/>
  <c r="DB41" i="3" s="1"/>
  <c r="DA41" i="3"/>
  <c r="DC41" i="3"/>
  <c r="A42" i="3"/>
  <c r="CY42" i="3"/>
  <c r="CZ42" i="3"/>
  <c r="DB42" i="3" s="1"/>
  <c r="DA42" i="3"/>
  <c r="DC42" i="3"/>
  <c r="A43" i="3"/>
  <c r="CY43" i="3"/>
  <c r="CZ43" i="3"/>
  <c r="DA43" i="3"/>
  <c r="DB43" i="3"/>
  <c r="DC43" i="3"/>
  <c r="A44" i="3"/>
  <c r="CY44" i="3"/>
  <c r="CZ44" i="3"/>
  <c r="DB44" i="3" s="1"/>
  <c r="DA44" i="3"/>
  <c r="DC44" i="3"/>
  <c r="A45" i="3"/>
  <c r="CY45" i="3"/>
  <c r="CZ45" i="3"/>
  <c r="DB45" i="3" s="1"/>
  <c r="DA45" i="3"/>
  <c r="DC45" i="3"/>
  <c r="A46" i="3"/>
  <c r="CY46" i="3"/>
  <c r="CZ46" i="3"/>
  <c r="DB46" i="3" s="1"/>
  <c r="DA46" i="3"/>
  <c r="DC46" i="3"/>
  <c r="A47" i="3"/>
  <c r="CY47" i="3"/>
  <c r="CZ47" i="3"/>
  <c r="DB47" i="3" s="1"/>
  <c r="DA47" i="3"/>
  <c r="DC47" i="3"/>
  <c r="A48" i="3"/>
  <c r="CY48" i="3"/>
  <c r="CZ48" i="3"/>
  <c r="DA48" i="3"/>
  <c r="DB48" i="3"/>
  <c r="DC48" i="3"/>
  <c r="A49" i="3"/>
  <c r="CY49" i="3"/>
  <c r="CZ49" i="3"/>
  <c r="DB49" i="3" s="1"/>
  <c r="DA49" i="3"/>
  <c r="DC49" i="3"/>
  <c r="A50" i="3"/>
  <c r="CY50" i="3"/>
  <c r="CZ50" i="3"/>
  <c r="DB50" i="3" s="1"/>
  <c r="DA50" i="3"/>
  <c r="DC50" i="3"/>
  <c r="A51" i="3"/>
  <c r="CX51" i="3"/>
  <c r="CY51" i="3"/>
  <c r="CZ51" i="3"/>
  <c r="DB51" i="3" s="1"/>
  <c r="DA51" i="3"/>
  <c r="DC51" i="3"/>
  <c r="A52" i="3"/>
  <c r="CY52" i="3"/>
  <c r="CZ52" i="3"/>
  <c r="DA52" i="3"/>
  <c r="DB52" i="3"/>
  <c r="DC52" i="3"/>
  <c r="A53" i="3"/>
  <c r="CY53" i="3"/>
  <c r="CZ53" i="3"/>
  <c r="DB53" i="3" s="1"/>
  <c r="DA53" i="3"/>
  <c r="DC53" i="3"/>
  <c r="A54" i="3"/>
  <c r="CY54" i="3"/>
  <c r="CZ54" i="3"/>
  <c r="DB54" i="3" s="1"/>
  <c r="DA54" i="3"/>
  <c r="DC54" i="3"/>
  <c r="A55" i="3"/>
  <c r="CY55" i="3"/>
  <c r="CZ55" i="3"/>
  <c r="DA55" i="3"/>
  <c r="DB55" i="3"/>
  <c r="DC55" i="3"/>
  <c r="A56" i="3"/>
  <c r="CY56" i="3"/>
  <c r="CZ56" i="3"/>
  <c r="DB56" i="3" s="1"/>
  <c r="DA56" i="3"/>
  <c r="DC56" i="3"/>
  <c r="A57" i="3"/>
  <c r="CY57" i="3"/>
  <c r="CZ57" i="3"/>
  <c r="DB57" i="3" s="1"/>
  <c r="DA57" i="3"/>
  <c r="DC57" i="3"/>
  <c r="A58" i="3"/>
  <c r="CY58" i="3"/>
  <c r="CZ58" i="3"/>
  <c r="DB58" i="3" s="1"/>
  <c r="DA58" i="3"/>
  <c r="DC58" i="3"/>
  <c r="A59" i="3"/>
  <c r="CY59" i="3"/>
  <c r="CZ59" i="3"/>
  <c r="DB59" i="3" s="1"/>
  <c r="DA59" i="3"/>
  <c r="DC59" i="3"/>
  <c r="A60" i="3"/>
  <c r="CY60" i="3"/>
  <c r="CZ60" i="3"/>
  <c r="DA60" i="3"/>
  <c r="DB60" i="3"/>
  <c r="DC60" i="3"/>
  <c r="A61" i="3"/>
  <c r="CY61" i="3"/>
  <c r="CZ61" i="3"/>
  <c r="DB61" i="3" s="1"/>
  <c r="DA61" i="3"/>
  <c r="DC61" i="3"/>
  <c r="A62" i="3"/>
  <c r="CY62" i="3"/>
  <c r="CZ62" i="3"/>
  <c r="DB62" i="3" s="1"/>
  <c r="DA62" i="3"/>
  <c r="DC62" i="3"/>
  <c r="A63" i="3"/>
  <c r="CY63" i="3"/>
  <c r="CZ63" i="3"/>
  <c r="DA63" i="3"/>
  <c r="DB63" i="3"/>
  <c r="DC63" i="3"/>
  <c r="A64" i="3"/>
  <c r="CY64" i="3"/>
  <c r="CZ64" i="3"/>
  <c r="DB64" i="3" s="1"/>
  <c r="DA64" i="3"/>
  <c r="DC64" i="3"/>
  <c r="A65" i="3"/>
  <c r="CY65" i="3"/>
  <c r="CZ65" i="3"/>
  <c r="DB65" i="3" s="1"/>
  <c r="DA65" i="3"/>
  <c r="DC65" i="3"/>
  <c r="A66" i="3"/>
  <c r="CY66" i="3"/>
  <c r="CZ66" i="3"/>
  <c r="DB66" i="3" s="1"/>
  <c r="DA66" i="3"/>
  <c r="DC66" i="3"/>
  <c r="A67" i="3"/>
  <c r="CX67" i="3"/>
  <c r="CY67" i="3"/>
  <c r="CZ67" i="3"/>
  <c r="DB67" i="3" s="1"/>
  <c r="DA67" i="3"/>
  <c r="DC67" i="3"/>
  <c r="A68" i="3"/>
  <c r="CY68" i="3"/>
  <c r="CZ68" i="3"/>
  <c r="DA68" i="3"/>
  <c r="DB68" i="3"/>
  <c r="DC68" i="3"/>
  <c r="A69" i="3"/>
  <c r="CY69" i="3"/>
  <c r="CZ69" i="3"/>
  <c r="DB69" i="3" s="1"/>
  <c r="DA69" i="3"/>
  <c r="DC69" i="3"/>
  <c r="A70" i="3"/>
  <c r="CY70" i="3"/>
  <c r="CZ70" i="3"/>
  <c r="DB70" i="3" s="1"/>
  <c r="DA70" i="3"/>
  <c r="DC70" i="3"/>
  <c r="A71" i="3"/>
  <c r="CY71" i="3"/>
  <c r="CZ71" i="3"/>
  <c r="DA71" i="3"/>
  <c r="DB71" i="3"/>
  <c r="DC71" i="3"/>
  <c r="A72" i="3"/>
  <c r="CY72" i="3"/>
  <c r="CZ72" i="3"/>
  <c r="DB72" i="3" s="1"/>
  <c r="DA72" i="3"/>
  <c r="DC72" i="3"/>
  <c r="A73" i="3"/>
  <c r="CY73" i="3"/>
  <c r="CZ73" i="3"/>
  <c r="DB73" i="3" s="1"/>
  <c r="DA73" i="3"/>
  <c r="DC73" i="3"/>
  <c r="A74" i="3"/>
  <c r="CY74" i="3"/>
  <c r="CZ74" i="3"/>
  <c r="DB74" i="3" s="1"/>
  <c r="DA74" i="3"/>
  <c r="DC74" i="3"/>
  <c r="A75" i="3"/>
  <c r="CY75" i="3"/>
  <c r="CZ75" i="3"/>
  <c r="DB75" i="3" s="1"/>
  <c r="DA75" i="3"/>
  <c r="DC75" i="3"/>
  <c r="A76" i="3"/>
  <c r="CY76" i="3"/>
  <c r="CZ76" i="3"/>
  <c r="DA76" i="3"/>
  <c r="DB76" i="3"/>
  <c r="DC76" i="3"/>
  <c r="A77" i="3"/>
  <c r="CY77" i="3"/>
  <c r="CZ77" i="3"/>
  <c r="DB77" i="3" s="1"/>
  <c r="DA77" i="3"/>
  <c r="DC77" i="3"/>
  <c r="A78" i="3"/>
  <c r="CY78" i="3"/>
  <c r="CZ78" i="3"/>
  <c r="DB78" i="3" s="1"/>
  <c r="DA78" i="3"/>
  <c r="DC78" i="3"/>
  <c r="A79" i="3"/>
  <c r="CY79" i="3"/>
  <c r="CZ79" i="3"/>
  <c r="DA79" i="3"/>
  <c r="DB79" i="3"/>
  <c r="DC79" i="3"/>
  <c r="A80" i="3"/>
  <c r="CY80" i="3"/>
  <c r="CZ80" i="3"/>
  <c r="DB80" i="3" s="1"/>
  <c r="DA80" i="3"/>
  <c r="DC80" i="3"/>
  <c r="A81" i="3"/>
  <c r="CY81" i="3"/>
  <c r="CZ81" i="3"/>
  <c r="DB81" i="3" s="1"/>
  <c r="DA81" i="3"/>
  <c r="DC81" i="3"/>
  <c r="A82" i="3"/>
  <c r="CY82" i="3"/>
  <c r="CZ82" i="3"/>
  <c r="DB82" i="3" s="1"/>
  <c r="DA82" i="3"/>
  <c r="DC82" i="3"/>
  <c r="A83" i="3"/>
  <c r="CY83" i="3"/>
  <c r="CZ83" i="3"/>
  <c r="DB83" i="3" s="1"/>
  <c r="DA83" i="3"/>
  <c r="DC83" i="3"/>
  <c r="A84" i="3"/>
  <c r="CY84" i="3"/>
  <c r="CZ84" i="3"/>
  <c r="DA84" i="3"/>
  <c r="DB84" i="3"/>
  <c r="DC84" i="3"/>
  <c r="A85" i="3"/>
  <c r="CY85" i="3"/>
  <c r="CZ85" i="3"/>
  <c r="DB85" i="3" s="1"/>
  <c r="DA85" i="3"/>
  <c r="DC85" i="3"/>
  <c r="A86" i="3"/>
  <c r="CY86" i="3"/>
  <c r="CZ86" i="3"/>
  <c r="DB86" i="3" s="1"/>
  <c r="DA86" i="3"/>
  <c r="DC86" i="3"/>
  <c r="A87" i="3"/>
  <c r="CY87" i="3"/>
  <c r="CZ87" i="3"/>
  <c r="DA87" i="3"/>
  <c r="DB87" i="3"/>
  <c r="DC87" i="3"/>
  <c r="A88" i="3"/>
  <c r="CY88" i="3"/>
  <c r="CZ88" i="3"/>
  <c r="DB88" i="3" s="1"/>
  <c r="DA88" i="3"/>
  <c r="DC88" i="3"/>
  <c r="A89" i="3"/>
  <c r="CY89" i="3"/>
  <c r="CZ89" i="3"/>
  <c r="DB89" i="3" s="1"/>
  <c r="DA89" i="3"/>
  <c r="DC89" i="3"/>
  <c r="A90" i="3"/>
  <c r="CY90" i="3"/>
  <c r="CZ90" i="3"/>
  <c r="DB90" i="3" s="1"/>
  <c r="DA90" i="3"/>
  <c r="DC90" i="3"/>
  <c r="A91" i="3"/>
  <c r="CY91" i="3"/>
  <c r="CZ91" i="3"/>
  <c r="DB91" i="3" s="1"/>
  <c r="DA91" i="3"/>
  <c r="DC91" i="3"/>
  <c r="A92" i="3"/>
  <c r="CY92" i="3"/>
  <c r="CZ92" i="3"/>
  <c r="DA92" i="3"/>
  <c r="DB92" i="3"/>
  <c r="DC92" i="3"/>
  <c r="A93" i="3"/>
  <c r="CY93" i="3"/>
  <c r="CZ93" i="3"/>
  <c r="DB93" i="3" s="1"/>
  <c r="DA93" i="3"/>
  <c r="DC93" i="3"/>
  <c r="A94" i="3"/>
  <c r="CY94" i="3"/>
  <c r="CZ94" i="3"/>
  <c r="DB94" i="3" s="1"/>
  <c r="DA94" i="3"/>
  <c r="DC94" i="3"/>
  <c r="A95" i="3"/>
  <c r="CY95" i="3"/>
  <c r="CZ95" i="3"/>
  <c r="DA95" i="3"/>
  <c r="DB95" i="3"/>
  <c r="DC95" i="3"/>
  <c r="A96" i="3"/>
  <c r="CY96" i="3"/>
  <c r="CZ96" i="3"/>
  <c r="DB96" i="3" s="1"/>
  <c r="DA96" i="3"/>
  <c r="DC96" i="3"/>
  <c r="A97" i="3"/>
  <c r="CY97" i="3"/>
  <c r="CZ97" i="3"/>
  <c r="DB97" i="3" s="1"/>
  <c r="DA97" i="3"/>
  <c r="DC97" i="3"/>
  <c r="A98" i="3"/>
  <c r="CY98" i="3"/>
  <c r="CZ98" i="3"/>
  <c r="DB98" i="3" s="1"/>
  <c r="DA98" i="3"/>
  <c r="DC98" i="3"/>
  <c r="A99" i="3"/>
  <c r="CX99" i="3"/>
  <c r="CY99" i="3"/>
  <c r="CZ99" i="3"/>
  <c r="DA99" i="3"/>
  <c r="DB99" i="3"/>
  <c r="DC99" i="3"/>
  <c r="A100" i="3"/>
  <c r="CY100" i="3"/>
  <c r="CZ100" i="3"/>
  <c r="DB100" i="3" s="1"/>
  <c r="DA100" i="3"/>
  <c r="DC100" i="3"/>
  <c r="A101" i="3"/>
  <c r="CY101" i="3"/>
  <c r="CZ101" i="3"/>
  <c r="DB101" i="3" s="1"/>
  <c r="DA101" i="3"/>
  <c r="DC101" i="3"/>
  <c r="A102" i="3"/>
  <c r="CY102" i="3"/>
  <c r="CZ102" i="3"/>
  <c r="DB102" i="3" s="1"/>
  <c r="DA102" i="3"/>
  <c r="DC102" i="3"/>
  <c r="A103" i="3"/>
  <c r="CY103" i="3"/>
  <c r="CZ103" i="3"/>
  <c r="DB103" i="3" s="1"/>
  <c r="DA103" i="3"/>
  <c r="DC103" i="3"/>
  <c r="A104" i="3"/>
  <c r="CY104" i="3"/>
  <c r="CZ104" i="3"/>
  <c r="DA104" i="3"/>
  <c r="DB104" i="3"/>
  <c r="DC104" i="3"/>
  <c r="A105" i="3"/>
  <c r="CY105" i="3"/>
  <c r="CZ105" i="3"/>
  <c r="DB105" i="3" s="1"/>
  <c r="DA105" i="3"/>
  <c r="DC105" i="3"/>
  <c r="A106" i="3"/>
  <c r="CY106" i="3"/>
  <c r="CZ106" i="3"/>
  <c r="DB106" i="3" s="1"/>
  <c r="DA106" i="3"/>
  <c r="DC106" i="3"/>
  <c r="A107" i="3"/>
  <c r="CY107" i="3"/>
  <c r="CZ107" i="3"/>
  <c r="DA107" i="3"/>
  <c r="DB107" i="3"/>
  <c r="DC107" i="3"/>
  <c r="A108" i="3"/>
  <c r="CY108" i="3"/>
  <c r="CZ108" i="3"/>
  <c r="DB108" i="3" s="1"/>
  <c r="DA108" i="3"/>
  <c r="DC108" i="3"/>
  <c r="A109" i="3"/>
  <c r="CY109" i="3"/>
  <c r="CZ109" i="3"/>
  <c r="DB109" i="3" s="1"/>
  <c r="DA109" i="3"/>
  <c r="DC109" i="3"/>
  <c r="A110" i="3"/>
  <c r="CY110" i="3"/>
  <c r="CZ110" i="3"/>
  <c r="DB110" i="3" s="1"/>
  <c r="DA110" i="3"/>
  <c r="DC110" i="3"/>
  <c r="A111" i="3"/>
  <c r="CY111" i="3"/>
  <c r="CZ111" i="3"/>
  <c r="DB111" i="3" s="1"/>
  <c r="DA111" i="3"/>
  <c r="DC111" i="3"/>
  <c r="A112" i="3"/>
  <c r="CY112" i="3"/>
  <c r="CZ112" i="3"/>
  <c r="DA112" i="3"/>
  <c r="DB112" i="3"/>
  <c r="DC112" i="3"/>
  <c r="A113" i="3"/>
  <c r="CY113" i="3"/>
  <c r="CZ113" i="3"/>
  <c r="DB113" i="3" s="1"/>
  <c r="DA113" i="3"/>
  <c r="DC113" i="3"/>
  <c r="A114" i="3"/>
  <c r="CY114" i="3"/>
  <c r="CZ114" i="3"/>
  <c r="DB114" i="3" s="1"/>
  <c r="DA114" i="3"/>
  <c r="DC114" i="3"/>
  <c r="A115" i="3"/>
  <c r="CY115" i="3"/>
  <c r="CZ115" i="3"/>
  <c r="DA115" i="3"/>
  <c r="DB115" i="3"/>
  <c r="DC115" i="3"/>
  <c r="A116" i="3"/>
  <c r="CY116" i="3"/>
  <c r="CZ116" i="3"/>
  <c r="DB116" i="3" s="1"/>
  <c r="DA116" i="3"/>
  <c r="DC116" i="3"/>
  <c r="A117" i="3"/>
  <c r="CY117" i="3"/>
  <c r="CZ117" i="3"/>
  <c r="DB117" i="3" s="1"/>
  <c r="DA117" i="3"/>
  <c r="DC117" i="3"/>
  <c r="A118" i="3"/>
  <c r="CY118" i="3"/>
  <c r="CZ118" i="3"/>
  <c r="DB118" i="3" s="1"/>
  <c r="DA118" i="3"/>
  <c r="DC118" i="3"/>
  <c r="A119" i="3"/>
  <c r="CY119" i="3"/>
  <c r="CZ119" i="3"/>
  <c r="DB119" i="3" s="1"/>
  <c r="DA119" i="3"/>
  <c r="DC119" i="3"/>
  <c r="A120" i="3"/>
  <c r="CY120" i="3"/>
  <c r="CZ120" i="3"/>
  <c r="DA120" i="3"/>
  <c r="DB120" i="3"/>
  <c r="DC120" i="3"/>
  <c r="A121" i="3"/>
  <c r="CY121" i="3"/>
  <c r="CZ121" i="3"/>
  <c r="DB121" i="3" s="1"/>
  <c r="DA121" i="3"/>
  <c r="DC121" i="3"/>
  <c r="A122" i="3"/>
  <c r="CY122" i="3"/>
  <c r="CZ122" i="3"/>
  <c r="DB122" i="3" s="1"/>
  <c r="DA122" i="3"/>
  <c r="DC122" i="3"/>
  <c r="A123" i="3"/>
  <c r="CY123" i="3"/>
  <c r="CZ123" i="3"/>
  <c r="DA123" i="3"/>
  <c r="DB123" i="3"/>
  <c r="DC123" i="3"/>
  <c r="A124" i="3"/>
  <c r="CY124" i="3"/>
  <c r="CZ124" i="3"/>
  <c r="DB124" i="3" s="1"/>
  <c r="DA124" i="3"/>
  <c r="DC124" i="3"/>
  <c r="A125" i="3"/>
  <c r="CY125" i="3"/>
  <c r="CZ125" i="3"/>
  <c r="DB125" i="3" s="1"/>
  <c r="DA125" i="3"/>
  <c r="DC125" i="3"/>
  <c r="A126" i="3"/>
  <c r="CY126" i="3"/>
  <c r="CZ126" i="3"/>
  <c r="DB126" i="3" s="1"/>
  <c r="DA126" i="3"/>
  <c r="DC126" i="3"/>
  <c r="A127" i="3"/>
  <c r="CY127" i="3"/>
  <c r="CZ127" i="3"/>
  <c r="DB127" i="3" s="1"/>
  <c r="DA127" i="3"/>
  <c r="DC127" i="3"/>
  <c r="A128" i="3"/>
  <c r="CY128" i="3"/>
  <c r="CZ128" i="3"/>
  <c r="DA128" i="3"/>
  <c r="DB128" i="3"/>
  <c r="DC128" i="3"/>
  <c r="A129" i="3"/>
  <c r="CY129" i="3"/>
  <c r="CZ129" i="3"/>
  <c r="DB129" i="3" s="1"/>
  <c r="DA129" i="3"/>
  <c r="DC129" i="3"/>
  <c r="A130" i="3"/>
  <c r="CY130" i="3"/>
  <c r="CZ130" i="3"/>
  <c r="DB130" i="3" s="1"/>
  <c r="DA130" i="3"/>
  <c r="DC130" i="3"/>
  <c r="A131" i="3"/>
  <c r="CY131" i="3"/>
  <c r="CZ131" i="3"/>
  <c r="DA131" i="3"/>
  <c r="DB131" i="3"/>
  <c r="DC131" i="3"/>
  <c r="A132" i="3"/>
  <c r="CY132" i="3"/>
  <c r="CZ132" i="3"/>
  <c r="DB132" i="3" s="1"/>
  <c r="DA132" i="3"/>
  <c r="DC132" i="3"/>
  <c r="A133" i="3"/>
  <c r="CY133" i="3"/>
  <c r="CZ133" i="3"/>
  <c r="DB133" i="3" s="1"/>
  <c r="DA133" i="3"/>
  <c r="DC133" i="3"/>
  <c r="A134" i="3"/>
  <c r="CY134" i="3"/>
  <c r="CZ134" i="3"/>
  <c r="DB134" i="3" s="1"/>
  <c r="DA134" i="3"/>
  <c r="DC134" i="3"/>
  <c r="A135" i="3"/>
  <c r="CY135" i="3"/>
  <c r="CZ135" i="3"/>
  <c r="DB135" i="3" s="1"/>
  <c r="DA135" i="3"/>
  <c r="DC135" i="3"/>
  <c r="A136" i="3"/>
  <c r="CY136" i="3"/>
  <c r="CZ136" i="3"/>
  <c r="DA136" i="3"/>
  <c r="DB136" i="3"/>
  <c r="DC136" i="3"/>
  <c r="A137" i="3"/>
  <c r="CY137" i="3"/>
  <c r="CZ137" i="3"/>
  <c r="DB137" i="3" s="1"/>
  <c r="DA137" i="3"/>
  <c r="DC137" i="3"/>
  <c r="A138" i="3"/>
  <c r="CY138" i="3"/>
  <c r="CZ138" i="3"/>
  <c r="DB138" i="3" s="1"/>
  <c r="DA138" i="3"/>
  <c r="DC138" i="3"/>
  <c r="A139" i="3"/>
  <c r="CY139" i="3"/>
  <c r="CZ139" i="3"/>
  <c r="DA139" i="3"/>
  <c r="DB139" i="3"/>
  <c r="DC139" i="3"/>
  <c r="A140" i="3"/>
  <c r="CY140" i="3"/>
  <c r="CZ140" i="3"/>
  <c r="DB140" i="3" s="1"/>
  <c r="DA140" i="3"/>
  <c r="DC140" i="3"/>
  <c r="A141" i="3"/>
  <c r="CY141" i="3"/>
  <c r="CZ141" i="3"/>
  <c r="DB141" i="3" s="1"/>
  <c r="DA141" i="3"/>
  <c r="DC141" i="3"/>
  <c r="A142" i="3"/>
  <c r="CY142" i="3"/>
  <c r="CZ142" i="3"/>
  <c r="DB142" i="3" s="1"/>
  <c r="DA142" i="3"/>
  <c r="DC142" i="3"/>
  <c r="A143" i="3"/>
  <c r="CY143" i="3"/>
  <c r="CZ143" i="3"/>
  <c r="DB143" i="3" s="1"/>
  <c r="DA143" i="3"/>
  <c r="DC143" i="3"/>
  <c r="A144" i="3"/>
  <c r="CY144" i="3"/>
  <c r="CZ144" i="3"/>
  <c r="DA144" i="3"/>
  <c r="DB144" i="3"/>
  <c r="DC144" i="3"/>
  <c r="A145" i="3"/>
  <c r="CY145" i="3"/>
  <c r="CZ145" i="3"/>
  <c r="DB145" i="3" s="1"/>
  <c r="DA145" i="3"/>
  <c r="DC145" i="3"/>
  <c r="A146" i="3"/>
  <c r="CY146" i="3"/>
  <c r="CZ146" i="3"/>
  <c r="DB146" i="3" s="1"/>
  <c r="DA146" i="3"/>
  <c r="DC146" i="3"/>
  <c r="A147" i="3"/>
  <c r="CY147" i="3"/>
  <c r="CZ147" i="3"/>
  <c r="DA147" i="3"/>
  <c r="DB147" i="3"/>
  <c r="DC147" i="3"/>
  <c r="A148" i="3"/>
  <c r="CY148" i="3"/>
  <c r="CZ148" i="3"/>
  <c r="DB148" i="3" s="1"/>
  <c r="DA148" i="3"/>
  <c r="DC148" i="3"/>
  <c r="A149" i="3"/>
  <c r="CY149" i="3"/>
  <c r="CZ149" i="3"/>
  <c r="DB149" i="3" s="1"/>
  <c r="DA149" i="3"/>
  <c r="DC149" i="3"/>
  <c r="A150" i="3"/>
  <c r="CY150" i="3"/>
  <c r="CZ150" i="3"/>
  <c r="DB150" i="3" s="1"/>
  <c r="DA150" i="3"/>
  <c r="DC150" i="3"/>
  <c r="A151" i="3"/>
  <c r="CY151" i="3"/>
  <c r="CZ151" i="3"/>
  <c r="DB151" i="3" s="1"/>
  <c r="DA151" i="3"/>
  <c r="DC151" i="3"/>
  <c r="A152" i="3"/>
  <c r="CY152" i="3"/>
  <c r="CZ152" i="3"/>
  <c r="DA152" i="3"/>
  <c r="DB152" i="3"/>
  <c r="DC152" i="3"/>
  <c r="A153" i="3"/>
  <c r="CY153" i="3"/>
  <c r="CZ153" i="3"/>
  <c r="DB153" i="3" s="1"/>
  <c r="DA153" i="3"/>
  <c r="DC153" i="3"/>
  <c r="A154" i="3"/>
  <c r="CY154" i="3"/>
  <c r="CZ154" i="3"/>
  <c r="DB154" i="3" s="1"/>
  <c r="DA154" i="3"/>
  <c r="DC154" i="3"/>
  <c r="A155" i="3"/>
  <c r="CY155" i="3"/>
  <c r="CZ155" i="3"/>
  <c r="DA155" i="3"/>
  <c r="DB155" i="3"/>
  <c r="DC155" i="3"/>
  <c r="A156" i="3"/>
  <c r="CY156" i="3"/>
  <c r="CZ156" i="3"/>
  <c r="DB156" i="3" s="1"/>
  <c r="DA156" i="3"/>
  <c r="DC156" i="3"/>
  <c r="A157" i="3"/>
  <c r="CY157" i="3"/>
  <c r="CZ157" i="3"/>
  <c r="DB157" i="3" s="1"/>
  <c r="DA157" i="3"/>
  <c r="DC157" i="3"/>
  <c r="A158" i="3"/>
  <c r="CY158" i="3"/>
  <c r="CZ158" i="3"/>
  <c r="DB158" i="3" s="1"/>
  <c r="DA158" i="3"/>
  <c r="DC158" i="3"/>
  <c r="A159" i="3"/>
  <c r="CY159" i="3"/>
  <c r="CZ159" i="3"/>
  <c r="DB159" i="3" s="1"/>
  <c r="DA159" i="3"/>
  <c r="DC159" i="3"/>
  <c r="A160" i="3"/>
  <c r="CY160" i="3"/>
  <c r="CZ160" i="3"/>
  <c r="DA160" i="3"/>
  <c r="DB160" i="3"/>
  <c r="DC160" i="3"/>
  <c r="A161" i="3"/>
  <c r="CY161" i="3"/>
  <c r="CZ161" i="3"/>
  <c r="DB161" i="3" s="1"/>
  <c r="DA161" i="3"/>
  <c r="DC161" i="3"/>
  <c r="A162" i="3"/>
  <c r="CY162" i="3"/>
  <c r="CZ162" i="3"/>
  <c r="DB162" i="3" s="1"/>
  <c r="DA162" i="3"/>
  <c r="DC162" i="3"/>
  <c r="A163" i="3"/>
  <c r="CX163" i="3"/>
  <c r="CY163" i="3"/>
  <c r="CZ163" i="3"/>
  <c r="DA163" i="3"/>
  <c r="DB163" i="3"/>
  <c r="DC163" i="3"/>
  <c r="A164" i="3"/>
  <c r="CY164" i="3"/>
  <c r="CZ164" i="3"/>
  <c r="DB164" i="3" s="1"/>
  <c r="DA164" i="3"/>
  <c r="DC164" i="3"/>
  <c r="A165" i="3"/>
  <c r="CY165" i="3"/>
  <c r="CZ165" i="3"/>
  <c r="DB165" i="3" s="1"/>
  <c r="DA165" i="3"/>
  <c r="DC165" i="3"/>
  <c r="A166" i="3"/>
  <c r="CY166" i="3"/>
  <c r="CZ166" i="3"/>
  <c r="DB166" i="3" s="1"/>
  <c r="DA166" i="3"/>
  <c r="DC166" i="3"/>
  <c r="A167" i="3"/>
  <c r="CY167" i="3"/>
  <c r="CZ167" i="3"/>
  <c r="DB167" i="3" s="1"/>
  <c r="DA167" i="3"/>
  <c r="DC167" i="3"/>
  <c r="A168" i="3"/>
  <c r="CY168" i="3"/>
  <c r="CZ168" i="3"/>
  <c r="DA168" i="3"/>
  <c r="DB168" i="3"/>
  <c r="DC168" i="3"/>
  <c r="A169" i="3"/>
  <c r="CY169" i="3"/>
  <c r="CZ169" i="3"/>
  <c r="DB169" i="3" s="1"/>
  <c r="DA169" i="3"/>
  <c r="DC169" i="3"/>
  <c r="A170" i="3"/>
  <c r="CY170" i="3"/>
  <c r="CZ170" i="3"/>
  <c r="DB170" i="3" s="1"/>
  <c r="DA170" i="3"/>
  <c r="DC170" i="3"/>
  <c r="A171" i="3"/>
  <c r="CY171" i="3"/>
  <c r="CZ171" i="3"/>
  <c r="DA171" i="3"/>
  <c r="DB171" i="3"/>
  <c r="DC171" i="3"/>
  <c r="A172" i="3"/>
  <c r="CY172" i="3"/>
  <c r="CZ172" i="3"/>
  <c r="DB172" i="3" s="1"/>
  <c r="DA172" i="3"/>
  <c r="DC172" i="3"/>
  <c r="A173" i="3"/>
  <c r="CY173" i="3"/>
  <c r="CZ173" i="3"/>
  <c r="DB173" i="3" s="1"/>
  <c r="DA173" i="3"/>
  <c r="DC173" i="3"/>
  <c r="A174" i="3"/>
  <c r="CY174" i="3"/>
  <c r="CZ174" i="3"/>
  <c r="DB174" i="3" s="1"/>
  <c r="DA174" i="3"/>
  <c r="DC174" i="3"/>
  <c r="A175" i="3"/>
  <c r="CY175" i="3"/>
  <c r="CZ175" i="3"/>
  <c r="DB175" i="3" s="1"/>
  <c r="DA175" i="3"/>
  <c r="DC175" i="3"/>
  <c r="A176" i="3"/>
  <c r="CY176" i="3"/>
  <c r="CZ176" i="3"/>
  <c r="DA176" i="3"/>
  <c r="DB176" i="3"/>
  <c r="DC176" i="3"/>
  <c r="A177" i="3"/>
  <c r="CY177" i="3"/>
  <c r="CZ177" i="3"/>
  <c r="DB177" i="3" s="1"/>
  <c r="DA177" i="3"/>
  <c r="DC177" i="3"/>
  <c r="D12" i="1"/>
  <c r="E18" i="1"/>
  <c r="Z18" i="1"/>
  <c r="AA18" i="1"/>
  <c r="AB18" i="1"/>
  <c r="AC18" i="1"/>
  <c r="AD18" i="1"/>
  <c r="AE18" i="1"/>
  <c r="AF18" i="1"/>
  <c r="AG18" i="1"/>
  <c r="AH18" i="1"/>
  <c r="AI18" i="1"/>
  <c r="AJ18" i="1"/>
  <c r="AK18" i="1"/>
  <c r="AL18" i="1"/>
  <c r="AM18" i="1"/>
  <c r="AN18" i="1"/>
  <c r="BE18" i="1"/>
  <c r="BF18" i="1"/>
  <c r="BG18" i="1"/>
  <c r="BH18" i="1"/>
  <c r="BI18" i="1"/>
  <c r="BJ18" i="1"/>
  <c r="BK18" i="1"/>
  <c r="BL18" i="1"/>
  <c r="BM18" i="1"/>
  <c r="BN18" i="1"/>
  <c r="BO18" i="1"/>
  <c r="BP18" i="1"/>
  <c r="BQ18" i="1"/>
  <c r="BR18" i="1"/>
  <c r="BS18" i="1"/>
  <c r="BT18" i="1"/>
  <c r="BU18" i="1"/>
  <c r="BV18" i="1"/>
  <c r="BW18" i="1"/>
  <c r="BX18" i="1"/>
  <c r="BY18" i="1"/>
  <c r="BZ18" i="1"/>
  <c r="CA18" i="1"/>
  <c r="CB18" i="1"/>
  <c r="CC18" i="1"/>
  <c r="CD18" i="1"/>
  <c r="CE18" i="1"/>
  <c r="CF18" i="1"/>
  <c r="CG18" i="1"/>
  <c r="CH18" i="1"/>
  <c r="CI18" i="1"/>
  <c r="CJ18" i="1"/>
  <c r="CK18" i="1"/>
  <c r="CL18" i="1"/>
  <c r="CM18" i="1"/>
  <c r="CN18" i="1"/>
  <c r="CO18" i="1"/>
  <c r="CP18" i="1"/>
  <c r="CQ18" i="1"/>
  <c r="CR18" i="1"/>
  <c r="CS18" i="1"/>
  <c r="CT18" i="1"/>
  <c r="CU18" i="1"/>
  <c r="CV18" i="1"/>
  <c r="CW18" i="1"/>
  <c r="CX18" i="1"/>
  <c r="CY18" i="1"/>
  <c r="CZ18" i="1"/>
  <c r="DA18" i="1"/>
  <c r="DB18" i="1"/>
  <c r="DC18" i="1"/>
  <c r="DD18" i="1"/>
  <c r="DE18" i="1"/>
  <c r="DF18" i="1"/>
  <c r="DG18" i="1"/>
  <c r="DH18" i="1"/>
  <c r="DI18" i="1"/>
  <c r="DJ18" i="1"/>
  <c r="DK18" i="1"/>
  <c r="DL18" i="1"/>
  <c r="DM18" i="1"/>
  <c r="DN18" i="1"/>
  <c r="DO18" i="1"/>
  <c r="DP18" i="1"/>
  <c r="DQ18" i="1"/>
  <c r="DR18" i="1"/>
  <c r="DS18" i="1"/>
  <c r="DT18" i="1"/>
  <c r="DU18" i="1"/>
  <c r="DV18" i="1"/>
  <c r="DW18" i="1"/>
  <c r="DX18" i="1"/>
  <c r="DY18" i="1"/>
  <c r="DZ18" i="1"/>
  <c r="EA18" i="1"/>
  <c r="EB18" i="1"/>
  <c r="EC18" i="1"/>
  <c r="ED18" i="1"/>
  <c r="EE18" i="1"/>
  <c r="EF18" i="1"/>
  <c r="EG18" i="1"/>
  <c r="EH18" i="1"/>
  <c r="EI18" i="1"/>
  <c r="EJ18" i="1"/>
  <c r="EK18" i="1"/>
  <c r="EL18" i="1"/>
  <c r="EM18" i="1"/>
  <c r="EN18" i="1"/>
  <c r="EO18" i="1"/>
  <c r="EP18" i="1"/>
  <c r="EQ18" i="1"/>
  <c r="ER18" i="1"/>
  <c r="ES18" i="1"/>
  <c r="ET18" i="1"/>
  <c r="EU18" i="1"/>
  <c r="EV18" i="1"/>
  <c r="EW18" i="1"/>
  <c r="EX18" i="1"/>
  <c r="EY18" i="1"/>
  <c r="EZ18" i="1"/>
  <c r="FA18" i="1"/>
  <c r="FB18" i="1"/>
  <c r="FC18" i="1"/>
  <c r="FD18" i="1"/>
  <c r="FE18" i="1"/>
  <c r="FF18" i="1"/>
  <c r="FG18" i="1"/>
  <c r="FH18" i="1"/>
  <c r="FI18" i="1"/>
  <c r="FJ18" i="1"/>
  <c r="FK18" i="1"/>
  <c r="FL18" i="1"/>
  <c r="FM18" i="1"/>
  <c r="FN18" i="1"/>
  <c r="FO18" i="1"/>
  <c r="FP18" i="1"/>
  <c r="FQ18" i="1"/>
  <c r="FR18" i="1"/>
  <c r="FS18" i="1"/>
  <c r="FT18" i="1"/>
  <c r="FU18" i="1"/>
  <c r="FV18" i="1"/>
  <c r="FW18" i="1"/>
  <c r="FX18" i="1"/>
  <c r="FY18" i="1"/>
  <c r="FZ18" i="1"/>
  <c r="GA18" i="1"/>
  <c r="GB18" i="1"/>
  <c r="GC18" i="1"/>
  <c r="GD18" i="1"/>
  <c r="GE18" i="1"/>
  <c r="GF18" i="1"/>
  <c r="GG18" i="1"/>
  <c r="GH18" i="1"/>
  <c r="GI18" i="1"/>
  <c r="GJ18" i="1"/>
  <c r="GK18" i="1"/>
  <c r="GL18" i="1"/>
  <c r="GM18" i="1"/>
  <c r="GN18" i="1"/>
  <c r="GO18" i="1"/>
  <c r="GP18" i="1"/>
  <c r="GQ18" i="1"/>
  <c r="GR18" i="1"/>
  <c r="GS18" i="1"/>
  <c r="GT18" i="1"/>
  <c r="GU18" i="1"/>
  <c r="GV18" i="1"/>
  <c r="GW18" i="1"/>
  <c r="GX18" i="1"/>
  <c r="D20" i="1"/>
  <c r="E22" i="1"/>
  <c r="Z22" i="1"/>
  <c r="AA22" i="1"/>
  <c r="AB22" i="1"/>
  <c r="AC22" i="1"/>
  <c r="AD22" i="1"/>
  <c r="AE22" i="1"/>
  <c r="AF22" i="1"/>
  <c r="AG22" i="1"/>
  <c r="AH22" i="1"/>
  <c r="AI22" i="1"/>
  <c r="AJ22" i="1"/>
  <c r="AK22" i="1"/>
  <c r="AL22" i="1"/>
  <c r="AM22" i="1"/>
  <c r="AN22" i="1"/>
  <c r="BE22" i="1"/>
  <c r="BF22" i="1"/>
  <c r="BG22" i="1"/>
  <c r="BH22" i="1"/>
  <c r="BI22" i="1"/>
  <c r="BJ22" i="1"/>
  <c r="BK22" i="1"/>
  <c r="BL22" i="1"/>
  <c r="BM22" i="1"/>
  <c r="BN22" i="1"/>
  <c r="BO22" i="1"/>
  <c r="BP22" i="1"/>
  <c r="BQ22" i="1"/>
  <c r="BR22" i="1"/>
  <c r="BS22" i="1"/>
  <c r="BT22" i="1"/>
  <c r="BU22" i="1"/>
  <c r="BV22" i="1"/>
  <c r="BW22" i="1"/>
  <c r="BX22" i="1"/>
  <c r="BY22" i="1"/>
  <c r="BZ22" i="1"/>
  <c r="CA22" i="1"/>
  <c r="CB22" i="1"/>
  <c r="CC22" i="1"/>
  <c r="CD22" i="1"/>
  <c r="CE22" i="1"/>
  <c r="CF22" i="1"/>
  <c r="CG22" i="1"/>
  <c r="CH22" i="1"/>
  <c r="CI22" i="1"/>
  <c r="CJ22" i="1"/>
  <c r="CK22" i="1"/>
  <c r="CL22" i="1"/>
  <c r="CM22" i="1"/>
  <c r="CN22" i="1"/>
  <c r="CO22" i="1"/>
  <c r="CP22" i="1"/>
  <c r="CQ22" i="1"/>
  <c r="CR22" i="1"/>
  <c r="CS22" i="1"/>
  <c r="CT22" i="1"/>
  <c r="CU22" i="1"/>
  <c r="CV22" i="1"/>
  <c r="CW22" i="1"/>
  <c r="CX22" i="1"/>
  <c r="CY22" i="1"/>
  <c r="CZ22" i="1"/>
  <c r="DA22" i="1"/>
  <c r="DB22" i="1"/>
  <c r="DC22" i="1"/>
  <c r="DD22" i="1"/>
  <c r="DE22" i="1"/>
  <c r="DF22" i="1"/>
  <c r="DG22" i="1"/>
  <c r="DH22" i="1"/>
  <c r="DI22" i="1"/>
  <c r="DJ22" i="1"/>
  <c r="DK22" i="1"/>
  <c r="DL22" i="1"/>
  <c r="DM22" i="1"/>
  <c r="DN22" i="1"/>
  <c r="DO22" i="1"/>
  <c r="DP22" i="1"/>
  <c r="DQ22" i="1"/>
  <c r="DR22" i="1"/>
  <c r="DS22" i="1"/>
  <c r="DT22" i="1"/>
  <c r="DU22" i="1"/>
  <c r="DV22" i="1"/>
  <c r="DW22" i="1"/>
  <c r="DX22" i="1"/>
  <c r="DY22" i="1"/>
  <c r="DZ22" i="1"/>
  <c r="EA22" i="1"/>
  <c r="EB22" i="1"/>
  <c r="EC22" i="1"/>
  <c r="ED22" i="1"/>
  <c r="EE22" i="1"/>
  <c r="EF22" i="1"/>
  <c r="EG22" i="1"/>
  <c r="EH22" i="1"/>
  <c r="EI22" i="1"/>
  <c r="EJ22" i="1"/>
  <c r="EK22" i="1"/>
  <c r="EL22" i="1"/>
  <c r="EM22" i="1"/>
  <c r="EN22" i="1"/>
  <c r="EO22" i="1"/>
  <c r="EP22" i="1"/>
  <c r="EQ22" i="1"/>
  <c r="ER22" i="1"/>
  <c r="ES22" i="1"/>
  <c r="ET22" i="1"/>
  <c r="EU22" i="1"/>
  <c r="EV22" i="1"/>
  <c r="EW22" i="1"/>
  <c r="EX22" i="1"/>
  <c r="EY22" i="1"/>
  <c r="EZ22" i="1"/>
  <c r="FA22" i="1"/>
  <c r="FB22" i="1"/>
  <c r="FC22" i="1"/>
  <c r="FD22" i="1"/>
  <c r="FE22" i="1"/>
  <c r="FF22" i="1"/>
  <c r="FG22" i="1"/>
  <c r="FH22" i="1"/>
  <c r="FI22" i="1"/>
  <c r="FJ22" i="1"/>
  <c r="FK22" i="1"/>
  <c r="FL22" i="1"/>
  <c r="FM22" i="1"/>
  <c r="FN22" i="1"/>
  <c r="FO22" i="1"/>
  <c r="FP22" i="1"/>
  <c r="FQ22" i="1"/>
  <c r="FR22" i="1"/>
  <c r="FS22" i="1"/>
  <c r="FT22" i="1"/>
  <c r="FU22" i="1"/>
  <c r="FV22" i="1"/>
  <c r="FW22" i="1"/>
  <c r="FX22" i="1"/>
  <c r="FY22" i="1"/>
  <c r="FZ22" i="1"/>
  <c r="GA22" i="1"/>
  <c r="GB22" i="1"/>
  <c r="GC22" i="1"/>
  <c r="GD22" i="1"/>
  <c r="GE22" i="1"/>
  <c r="GF22" i="1"/>
  <c r="GG22" i="1"/>
  <c r="GH22" i="1"/>
  <c r="GI22" i="1"/>
  <c r="GJ22" i="1"/>
  <c r="GK22" i="1"/>
  <c r="GL22" i="1"/>
  <c r="GM22" i="1"/>
  <c r="GN22" i="1"/>
  <c r="GO22" i="1"/>
  <c r="GP22" i="1"/>
  <c r="GQ22" i="1"/>
  <c r="GR22" i="1"/>
  <c r="GS22" i="1"/>
  <c r="GT22" i="1"/>
  <c r="GU22" i="1"/>
  <c r="GV22" i="1"/>
  <c r="GW22" i="1"/>
  <c r="GX22" i="1"/>
  <c r="D24" i="1"/>
  <c r="E26" i="1"/>
  <c r="Z26" i="1"/>
  <c r="AA26" i="1"/>
  <c r="AB26" i="1"/>
  <c r="AC26" i="1"/>
  <c r="AD26" i="1"/>
  <c r="AE26" i="1"/>
  <c r="AF26" i="1"/>
  <c r="AG26" i="1"/>
  <c r="AH26" i="1"/>
  <c r="AI26" i="1"/>
  <c r="AJ26" i="1"/>
  <c r="AK26" i="1"/>
  <c r="AL26" i="1"/>
  <c r="AM26" i="1"/>
  <c r="AN26" i="1"/>
  <c r="BE26" i="1"/>
  <c r="BF26" i="1"/>
  <c r="BG26" i="1"/>
  <c r="BH26" i="1"/>
  <c r="BI26" i="1"/>
  <c r="BJ26" i="1"/>
  <c r="BK26" i="1"/>
  <c r="BL26" i="1"/>
  <c r="BM26" i="1"/>
  <c r="BN26" i="1"/>
  <c r="BO26" i="1"/>
  <c r="BP26" i="1"/>
  <c r="BQ26" i="1"/>
  <c r="BR26" i="1"/>
  <c r="BS26" i="1"/>
  <c r="BT26" i="1"/>
  <c r="BU26" i="1"/>
  <c r="BV26" i="1"/>
  <c r="BW26" i="1"/>
  <c r="BX26" i="1"/>
  <c r="BY26" i="1"/>
  <c r="BZ26" i="1"/>
  <c r="CA26" i="1"/>
  <c r="CB26" i="1"/>
  <c r="CC26" i="1"/>
  <c r="CD26" i="1"/>
  <c r="CE26" i="1"/>
  <c r="CF26" i="1"/>
  <c r="CG26" i="1"/>
  <c r="CH26" i="1"/>
  <c r="CI26" i="1"/>
  <c r="CJ26" i="1"/>
  <c r="CK26" i="1"/>
  <c r="CL26" i="1"/>
  <c r="CM26" i="1"/>
  <c r="CN26" i="1"/>
  <c r="CO26" i="1"/>
  <c r="CP26" i="1"/>
  <c r="CQ26" i="1"/>
  <c r="CR26" i="1"/>
  <c r="CS26" i="1"/>
  <c r="CT26" i="1"/>
  <c r="CU26" i="1"/>
  <c r="CV26" i="1"/>
  <c r="CW26" i="1"/>
  <c r="CX26" i="1"/>
  <c r="CY26" i="1"/>
  <c r="CZ26" i="1"/>
  <c r="DA26" i="1"/>
  <c r="DB26" i="1"/>
  <c r="DC26" i="1"/>
  <c r="DD26" i="1"/>
  <c r="DE26" i="1"/>
  <c r="DF26" i="1"/>
  <c r="DG26" i="1"/>
  <c r="DH26" i="1"/>
  <c r="DI26" i="1"/>
  <c r="DJ26" i="1"/>
  <c r="DK26" i="1"/>
  <c r="DL26" i="1"/>
  <c r="DM26" i="1"/>
  <c r="DN26" i="1"/>
  <c r="DO26" i="1"/>
  <c r="DP26" i="1"/>
  <c r="DQ26" i="1"/>
  <c r="DR26" i="1"/>
  <c r="DS26" i="1"/>
  <c r="DT26" i="1"/>
  <c r="DU26" i="1"/>
  <c r="DV26" i="1"/>
  <c r="DW26" i="1"/>
  <c r="DX26" i="1"/>
  <c r="DY26" i="1"/>
  <c r="DZ26" i="1"/>
  <c r="EA26" i="1"/>
  <c r="EB26" i="1"/>
  <c r="EC26" i="1"/>
  <c r="ED26" i="1"/>
  <c r="EE26" i="1"/>
  <c r="EF26" i="1"/>
  <c r="EG26" i="1"/>
  <c r="EH26" i="1"/>
  <c r="EI26" i="1"/>
  <c r="EJ26" i="1"/>
  <c r="EK26" i="1"/>
  <c r="EL26" i="1"/>
  <c r="EM26" i="1"/>
  <c r="EN26" i="1"/>
  <c r="EO26" i="1"/>
  <c r="EP26" i="1"/>
  <c r="EQ26" i="1"/>
  <c r="ER26" i="1"/>
  <c r="ES26" i="1"/>
  <c r="ET26" i="1"/>
  <c r="EU26" i="1"/>
  <c r="EV26" i="1"/>
  <c r="EW26" i="1"/>
  <c r="EX26" i="1"/>
  <c r="EY26" i="1"/>
  <c r="EZ26" i="1"/>
  <c r="FA26" i="1"/>
  <c r="FB26" i="1"/>
  <c r="FC26" i="1"/>
  <c r="FD26" i="1"/>
  <c r="FE26" i="1"/>
  <c r="FF26" i="1"/>
  <c r="FG26" i="1"/>
  <c r="FH26" i="1"/>
  <c r="FI26" i="1"/>
  <c r="FJ26" i="1"/>
  <c r="FK26" i="1"/>
  <c r="FL26" i="1"/>
  <c r="FM26" i="1"/>
  <c r="FN26" i="1"/>
  <c r="FO26" i="1"/>
  <c r="FP26" i="1"/>
  <c r="FQ26" i="1"/>
  <c r="FR26" i="1"/>
  <c r="FS26" i="1"/>
  <c r="FT26" i="1"/>
  <c r="FU26" i="1"/>
  <c r="FV26" i="1"/>
  <c r="FW26" i="1"/>
  <c r="FX26" i="1"/>
  <c r="FY26" i="1"/>
  <c r="FZ26" i="1"/>
  <c r="GA26" i="1"/>
  <c r="GB26" i="1"/>
  <c r="GC26" i="1"/>
  <c r="GD26" i="1"/>
  <c r="GE26" i="1"/>
  <c r="GF26" i="1"/>
  <c r="GG26" i="1"/>
  <c r="GH26" i="1"/>
  <c r="GI26" i="1"/>
  <c r="GJ26" i="1"/>
  <c r="GK26" i="1"/>
  <c r="GL26" i="1"/>
  <c r="GM26" i="1"/>
  <c r="GN26" i="1"/>
  <c r="GO26" i="1"/>
  <c r="GP26" i="1"/>
  <c r="GQ26" i="1"/>
  <c r="GR26" i="1"/>
  <c r="GS26" i="1"/>
  <c r="GT26" i="1"/>
  <c r="GU26" i="1"/>
  <c r="GV26" i="1"/>
  <c r="GW26" i="1"/>
  <c r="GX26" i="1"/>
  <c r="D28" i="1"/>
  <c r="E30" i="1"/>
  <c r="Z30" i="1"/>
  <c r="AA30" i="1"/>
  <c r="AM30" i="1"/>
  <c r="AN30" i="1"/>
  <c r="BE30" i="1"/>
  <c r="BF30" i="1"/>
  <c r="BG30" i="1"/>
  <c r="BH30" i="1"/>
  <c r="BI30" i="1"/>
  <c r="BJ30" i="1"/>
  <c r="BK30" i="1"/>
  <c r="BL30" i="1"/>
  <c r="BM30" i="1"/>
  <c r="BN30" i="1"/>
  <c r="BO30" i="1"/>
  <c r="BP30" i="1"/>
  <c r="BQ30" i="1"/>
  <c r="BR30" i="1"/>
  <c r="BS30" i="1"/>
  <c r="BT30" i="1"/>
  <c r="BU30" i="1"/>
  <c r="BV30" i="1"/>
  <c r="BW30" i="1"/>
  <c r="CN30" i="1"/>
  <c r="CO30" i="1"/>
  <c r="CP30" i="1"/>
  <c r="CQ30" i="1"/>
  <c r="CR30" i="1"/>
  <c r="CS30" i="1"/>
  <c r="CT30" i="1"/>
  <c r="CU30" i="1"/>
  <c r="CV30" i="1"/>
  <c r="CW30" i="1"/>
  <c r="CX30" i="1"/>
  <c r="CY30" i="1"/>
  <c r="CZ30" i="1"/>
  <c r="DA30" i="1"/>
  <c r="DB30" i="1"/>
  <c r="DC30" i="1"/>
  <c r="DD30" i="1"/>
  <c r="DE30" i="1"/>
  <c r="DF30" i="1"/>
  <c r="DG30" i="1"/>
  <c r="DH30" i="1"/>
  <c r="DI30" i="1"/>
  <c r="DJ30" i="1"/>
  <c r="DK30" i="1"/>
  <c r="DL30" i="1"/>
  <c r="DM30" i="1"/>
  <c r="DN30" i="1"/>
  <c r="DO30" i="1"/>
  <c r="DP30" i="1"/>
  <c r="DQ30" i="1"/>
  <c r="DR30" i="1"/>
  <c r="DS30" i="1"/>
  <c r="DT30" i="1"/>
  <c r="DU30" i="1"/>
  <c r="DV30" i="1"/>
  <c r="DW30" i="1"/>
  <c r="DX30" i="1"/>
  <c r="DY30" i="1"/>
  <c r="DZ30" i="1"/>
  <c r="EA30" i="1"/>
  <c r="EB30" i="1"/>
  <c r="EC30" i="1"/>
  <c r="ED30" i="1"/>
  <c r="EE30" i="1"/>
  <c r="EF30" i="1"/>
  <c r="EG30" i="1"/>
  <c r="EH30" i="1"/>
  <c r="EI30" i="1"/>
  <c r="EJ30" i="1"/>
  <c r="EK30" i="1"/>
  <c r="EL30" i="1"/>
  <c r="EM30" i="1"/>
  <c r="EN30" i="1"/>
  <c r="EO30" i="1"/>
  <c r="EP30" i="1"/>
  <c r="EQ30" i="1"/>
  <c r="ER30" i="1"/>
  <c r="ES30" i="1"/>
  <c r="ET30" i="1"/>
  <c r="EU30" i="1"/>
  <c r="EV30" i="1"/>
  <c r="EW30" i="1"/>
  <c r="EX30" i="1"/>
  <c r="EY30" i="1"/>
  <c r="EZ30" i="1"/>
  <c r="FA30" i="1"/>
  <c r="FB30" i="1"/>
  <c r="FC30" i="1"/>
  <c r="FD30" i="1"/>
  <c r="FE30" i="1"/>
  <c r="FF30" i="1"/>
  <c r="FG30" i="1"/>
  <c r="FH30" i="1"/>
  <c r="FI30" i="1"/>
  <c r="FJ30" i="1"/>
  <c r="FK30" i="1"/>
  <c r="FL30" i="1"/>
  <c r="FM30" i="1"/>
  <c r="FN30" i="1"/>
  <c r="FO30" i="1"/>
  <c r="FP30" i="1"/>
  <c r="FQ30" i="1"/>
  <c r="FR30" i="1"/>
  <c r="FS30" i="1"/>
  <c r="FT30" i="1"/>
  <c r="FU30" i="1"/>
  <c r="FV30" i="1"/>
  <c r="FW30" i="1"/>
  <c r="FX30" i="1"/>
  <c r="FY30" i="1"/>
  <c r="FZ30" i="1"/>
  <c r="GA30" i="1"/>
  <c r="GB30" i="1"/>
  <c r="GC30" i="1"/>
  <c r="GD30" i="1"/>
  <c r="GE30" i="1"/>
  <c r="GF30" i="1"/>
  <c r="GG30" i="1"/>
  <c r="GH30" i="1"/>
  <c r="GI30" i="1"/>
  <c r="GJ30" i="1"/>
  <c r="GK30" i="1"/>
  <c r="GL30" i="1"/>
  <c r="GM30" i="1"/>
  <c r="GN30" i="1"/>
  <c r="GO30" i="1"/>
  <c r="GP30" i="1"/>
  <c r="GQ30" i="1"/>
  <c r="GR30" i="1"/>
  <c r="GS30" i="1"/>
  <c r="GT30" i="1"/>
  <c r="GU30" i="1"/>
  <c r="GV30" i="1"/>
  <c r="GW30" i="1"/>
  <c r="GX30" i="1"/>
  <c r="C32" i="1"/>
  <c r="D32" i="1"/>
  <c r="CX1" i="3"/>
  <c r="AC32" i="1"/>
  <c r="AB32" i="1" s="1"/>
  <c r="AD32" i="1"/>
  <c r="CR32" i="1" s="1"/>
  <c r="Q32" i="1" s="1"/>
  <c r="AE32" i="1"/>
  <c r="AF32" i="1"/>
  <c r="AG32" i="1"/>
  <c r="CU32" i="1" s="1"/>
  <c r="T32" i="1" s="1"/>
  <c r="AH32" i="1"/>
  <c r="CV32" i="1" s="1"/>
  <c r="U32" i="1" s="1"/>
  <c r="AI32" i="1"/>
  <c r="AJ32" i="1"/>
  <c r="CQ32" i="1"/>
  <c r="P32" i="1" s="1"/>
  <c r="CS32" i="1"/>
  <c r="R32" i="1" s="1"/>
  <c r="CY32" i="1" s="1"/>
  <c r="X32" i="1" s="1"/>
  <c r="CT32" i="1"/>
  <c r="S32" i="1" s="1"/>
  <c r="CW32" i="1"/>
  <c r="V32" i="1" s="1"/>
  <c r="CX32" i="1"/>
  <c r="W32" i="1" s="1"/>
  <c r="FR32" i="1"/>
  <c r="GL32" i="1"/>
  <c r="GO32" i="1"/>
  <c r="GP32" i="1"/>
  <c r="GV32" i="1"/>
  <c r="HC32" i="1" s="1"/>
  <c r="GX32" i="1" s="1"/>
  <c r="I33" i="1"/>
  <c r="W33" i="1"/>
  <c r="AC33" i="1"/>
  <c r="AE33" i="1"/>
  <c r="AD33" i="1" s="1"/>
  <c r="CR33" i="1" s="1"/>
  <c r="Q33" i="1" s="1"/>
  <c r="AF33" i="1"/>
  <c r="AG33" i="1"/>
  <c r="CU33" i="1" s="1"/>
  <c r="T33" i="1" s="1"/>
  <c r="AH33" i="1"/>
  <c r="CV33" i="1" s="1"/>
  <c r="U33" i="1" s="1"/>
  <c r="AI33" i="1"/>
  <c r="CW33" i="1" s="1"/>
  <c r="V33" i="1" s="1"/>
  <c r="AJ33" i="1"/>
  <c r="CS33" i="1"/>
  <c r="R33" i="1" s="1"/>
  <c r="CT33" i="1"/>
  <c r="S33" i="1" s="1"/>
  <c r="CX33" i="1"/>
  <c r="FR33" i="1"/>
  <c r="GL33" i="1"/>
  <c r="GO33" i="1"/>
  <c r="GP33" i="1"/>
  <c r="GV33" i="1"/>
  <c r="HC33" i="1" s="1"/>
  <c r="GX33" i="1" s="1"/>
  <c r="I34" i="1"/>
  <c r="AB34" i="1"/>
  <c r="AC34" i="1"/>
  <c r="AE34" i="1"/>
  <c r="AD34" i="1" s="1"/>
  <c r="CR34" i="1" s="1"/>
  <c r="AF34" i="1"/>
  <c r="CT34" i="1" s="1"/>
  <c r="AG34" i="1"/>
  <c r="CU34" i="1" s="1"/>
  <c r="AH34" i="1"/>
  <c r="CV34" i="1" s="1"/>
  <c r="AI34" i="1"/>
  <c r="AJ34" i="1"/>
  <c r="CX34" i="1" s="1"/>
  <c r="CQ34" i="1"/>
  <c r="CS34" i="1"/>
  <c r="R34" i="1" s="1"/>
  <c r="CW34" i="1"/>
  <c r="V34" i="1" s="1"/>
  <c r="FR34" i="1"/>
  <c r="BY36" i="1" s="1"/>
  <c r="GL34" i="1"/>
  <c r="GO34" i="1"/>
  <c r="GP34" i="1"/>
  <c r="GV34" i="1"/>
  <c r="HC34" i="1" s="1"/>
  <c r="B36" i="1"/>
  <c r="B30" i="1" s="1"/>
  <c r="C36" i="1"/>
  <c r="C30" i="1" s="1"/>
  <c r="D36" i="1"/>
  <c r="D30" i="1" s="1"/>
  <c r="F36" i="1"/>
  <c r="F30" i="1" s="1"/>
  <c r="G36" i="1"/>
  <c r="G30" i="1" s="1"/>
  <c r="AO36" i="1"/>
  <c r="BX36" i="1"/>
  <c r="CK36" i="1"/>
  <c r="CK30" i="1" s="1"/>
  <c r="CL36" i="1"/>
  <c r="CL30" i="1" s="1"/>
  <c r="CM36" i="1"/>
  <c r="BD36" i="1" s="1"/>
  <c r="D66" i="1"/>
  <c r="E68" i="1"/>
  <c r="F68" i="1"/>
  <c r="Z68" i="1"/>
  <c r="AA68" i="1"/>
  <c r="AM68" i="1"/>
  <c r="AN68" i="1"/>
  <c r="BE68" i="1"/>
  <c r="BF68" i="1"/>
  <c r="BG68" i="1"/>
  <c r="BH68" i="1"/>
  <c r="BI68" i="1"/>
  <c r="BJ68" i="1"/>
  <c r="BK68" i="1"/>
  <c r="BL68" i="1"/>
  <c r="BM68" i="1"/>
  <c r="BN68" i="1"/>
  <c r="BO68" i="1"/>
  <c r="BP68" i="1"/>
  <c r="BQ68" i="1"/>
  <c r="BR68" i="1"/>
  <c r="BS68" i="1"/>
  <c r="BT68" i="1"/>
  <c r="BU68" i="1"/>
  <c r="BV68" i="1"/>
  <c r="BW68" i="1"/>
  <c r="CK68" i="1"/>
  <c r="CN68" i="1"/>
  <c r="CO68" i="1"/>
  <c r="CP68" i="1"/>
  <c r="CQ68" i="1"/>
  <c r="CR68" i="1"/>
  <c r="CS68" i="1"/>
  <c r="CT68" i="1"/>
  <c r="CU68" i="1"/>
  <c r="CV68" i="1"/>
  <c r="CW68" i="1"/>
  <c r="CX68" i="1"/>
  <c r="CY68" i="1"/>
  <c r="CZ68" i="1"/>
  <c r="DA68" i="1"/>
  <c r="DB68" i="1"/>
  <c r="DC68" i="1"/>
  <c r="DD68" i="1"/>
  <c r="DE68" i="1"/>
  <c r="DF68" i="1"/>
  <c r="DG68" i="1"/>
  <c r="DH68" i="1"/>
  <c r="DI68" i="1"/>
  <c r="DJ68" i="1"/>
  <c r="DK68" i="1"/>
  <c r="DL68" i="1"/>
  <c r="DM68" i="1"/>
  <c r="DN68" i="1"/>
  <c r="DO68" i="1"/>
  <c r="DP68" i="1"/>
  <c r="DQ68" i="1"/>
  <c r="DR68" i="1"/>
  <c r="DS68" i="1"/>
  <c r="DT68" i="1"/>
  <c r="DU68" i="1"/>
  <c r="DV68" i="1"/>
  <c r="DW68" i="1"/>
  <c r="DX68" i="1"/>
  <c r="DY68" i="1"/>
  <c r="DZ68" i="1"/>
  <c r="EA68" i="1"/>
  <c r="EB68" i="1"/>
  <c r="EC68" i="1"/>
  <c r="ED68" i="1"/>
  <c r="EE68" i="1"/>
  <c r="EF68" i="1"/>
  <c r="EG68" i="1"/>
  <c r="EH68" i="1"/>
  <c r="EI68" i="1"/>
  <c r="EJ68" i="1"/>
  <c r="EK68" i="1"/>
  <c r="EL68" i="1"/>
  <c r="EM68" i="1"/>
  <c r="EN68" i="1"/>
  <c r="EO68" i="1"/>
  <c r="EP68" i="1"/>
  <c r="EQ68" i="1"/>
  <c r="ER68" i="1"/>
  <c r="ES68" i="1"/>
  <c r="ET68" i="1"/>
  <c r="EU68" i="1"/>
  <c r="EV68" i="1"/>
  <c r="EW68" i="1"/>
  <c r="EX68" i="1"/>
  <c r="EY68" i="1"/>
  <c r="EZ68" i="1"/>
  <c r="FA68" i="1"/>
  <c r="FB68" i="1"/>
  <c r="FC68" i="1"/>
  <c r="FD68" i="1"/>
  <c r="FE68" i="1"/>
  <c r="FF68" i="1"/>
  <c r="FG68" i="1"/>
  <c r="FH68" i="1"/>
  <c r="FI68" i="1"/>
  <c r="FJ68" i="1"/>
  <c r="FK68" i="1"/>
  <c r="FL68" i="1"/>
  <c r="FM68" i="1"/>
  <c r="FN68" i="1"/>
  <c r="FO68" i="1"/>
  <c r="FP68" i="1"/>
  <c r="FQ68" i="1"/>
  <c r="FR68" i="1"/>
  <c r="FS68" i="1"/>
  <c r="FT68" i="1"/>
  <c r="FU68" i="1"/>
  <c r="FV68" i="1"/>
  <c r="FW68" i="1"/>
  <c r="FX68" i="1"/>
  <c r="FY68" i="1"/>
  <c r="FZ68" i="1"/>
  <c r="GA68" i="1"/>
  <c r="GB68" i="1"/>
  <c r="GC68" i="1"/>
  <c r="GD68" i="1"/>
  <c r="GE68" i="1"/>
  <c r="GF68" i="1"/>
  <c r="GG68" i="1"/>
  <c r="GH68" i="1"/>
  <c r="GI68" i="1"/>
  <c r="GJ68" i="1"/>
  <c r="GK68" i="1"/>
  <c r="GL68" i="1"/>
  <c r="GM68" i="1"/>
  <c r="GN68" i="1"/>
  <c r="GO68" i="1"/>
  <c r="GP68" i="1"/>
  <c r="GQ68" i="1"/>
  <c r="GR68" i="1"/>
  <c r="GS68" i="1"/>
  <c r="GT68" i="1"/>
  <c r="GU68" i="1"/>
  <c r="GV68" i="1"/>
  <c r="GW68" i="1"/>
  <c r="GX68" i="1"/>
  <c r="C70" i="1"/>
  <c r="D70" i="1"/>
  <c r="AC70" i="1"/>
  <c r="AE70" i="1"/>
  <c r="AF70" i="1"/>
  <c r="CT70" i="1" s="1"/>
  <c r="AG70" i="1"/>
  <c r="AH70" i="1"/>
  <c r="CV70" i="1" s="1"/>
  <c r="AI70" i="1"/>
  <c r="CW70" i="1" s="1"/>
  <c r="V70" i="1" s="1"/>
  <c r="AJ70" i="1"/>
  <c r="CX70" i="1" s="1"/>
  <c r="CQ70" i="1"/>
  <c r="P70" i="1" s="1"/>
  <c r="CU70" i="1"/>
  <c r="FR70" i="1"/>
  <c r="GL70" i="1"/>
  <c r="GO70" i="1"/>
  <c r="GP70" i="1"/>
  <c r="GV70" i="1"/>
  <c r="HC70" i="1" s="1"/>
  <c r="AC71" i="1"/>
  <c r="CQ71" i="1" s="1"/>
  <c r="AE71" i="1"/>
  <c r="AF71" i="1"/>
  <c r="AG71" i="1"/>
  <c r="CU71" i="1" s="1"/>
  <c r="AH71" i="1"/>
  <c r="AI71" i="1"/>
  <c r="CW71" i="1" s="1"/>
  <c r="AJ71" i="1"/>
  <c r="CT71" i="1"/>
  <c r="CV71" i="1"/>
  <c r="CX71" i="1"/>
  <c r="FR71" i="1"/>
  <c r="GL71" i="1"/>
  <c r="GO71" i="1"/>
  <c r="GP71" i="1"/>
  <c r="GV71" i="1"/>
  <c r="HC71" i="1" s="1"/>
  <c r="B73" i="1"/>
  <c r="B68" i="1" s="1"/>
  <c r="C73" i="1"/>
  <c r="C68" i="1" s="1"/>
  <c r="D73" i="1"/>
  <c r="D68" i="1" s="1"/>
  <c r="F73" i="1"/>
  <c r="G73" i="1"/>
  <c r="G68" i="1" s="1"/>
  <c r="BD73" i="1"/>
  <c r="BD68" i="1" s="1"/>
  <c r="BX73" i="1"/>
  <c r="BX68" i="1" s="1"/>
  <c r="BZ73" i="1"/>
  <c r="AQ73" i="1" s="1"/>
  <c r="CD73" i="1"/>
  <c r="AU73" i="1" s="1"/>
  <c r="CK73" i="1"/>
  <c r="BB73" i="1" s="1"/>
  <c r="BB68" i="1" s="1"/>
  <c r="CL73" i="1"/>
  <c r="BC73" i="1" s="1"/>
  <c r="CM73" i="1"/>
  <c r="CM68" i="1" s="1"/>
  <c r="F86" i="1"/>
  <c r="F98" i="1"/>
  <c r="D103" i="1"/>
  <c r="E105" i="1"/>
  <c r="Z105" i="1"/>
  <c r="AA105" i="1"/>
  <c r="AM105" i="1"/>
  <c r="AN105" i="1"/>
  <c r="BE105" i="1"/>
  <c r="BF105" i="1"/>
  <c r="BG105" i="1"/>
  <c r="BH105" i="1"/>
  <c r="BI105" i="1"/>
  <c r="BJ105" i="1"/>
  <c r="BK105" i="1"/>
  <c r="BL105" i="1"/>
  <c r="BM105" i="1"/>
  <c r="BN105" i="1"/>
  <c r="BO105" i="1"/>
  <c r="BP105" i="1"/>
  <c r="BQ105" i="1"/>
  <c r="BR105" i="1"/>
  <c r="BS105" i="1"/>
  <c r="BT105" i="1"/>
  <c r="BU105" i="1"/>
  <c r="BV105" i="1"/>
  <c r="BW105" i="1"/>
  <c r="CN105" i="1"/>
  <c r="CO105" i="1"/>
  <c r="CP105" i="1"/>
  <c r="CQ105" i="1"/>
  <c r="CR105" i="1"/>
  <c r="CS105" i="1"/>
  <c r="CT105" i="1"/>
  <c r="CU105" i="1"/>
  <c r="CV105" i="1"/>
  <c r="CW105" i="1"/>
  <c r="CX105" i="1"/>
  <c r="CY105" i="1"/>
  <c r="CZ105" i="1"/>
  <c r="DA105" i="1"/>
  <c r="DB105" i="1"/>
  <c r="DC105" i="1"/>
  <c r="DD105" i="1"/>
  <c r="DE105" i="1"/>
  <c r="DF105" i="1"/>
  <c r="DG105" i="1"/>
  <c r="DH105" i="1"/>
  <c r="DI105" i="1"/>
  <c r="DJ105" i="1"/>
  <c r="DK105" i="1"/>
  <c r="DL105" i="1"/>
  <c r="DM105" i="1"/>
  <c r="DN105" i="1"/>
  <c r="DO105" i="1"/>
  <c r="DP105" i="1"/>
  <c r="DQ105" i="1"/>
  <c r="DR105" i="1"/>
  <c r="DS105" i="1"/>
  <c r="DT105" i="1"/>
  <c r="DU105" i="1"/>
  <c r="DV105" i="1"/>
  <c r="DW105" i="1"/>
  <c r="DX105" i="1"/>
  <c r="DY105" i="1"/>
  <c r="DZ105" i="1"/>
  <c r="EA105" i="1"/>
  <c r="EB105" i="1"/>
  <c r="EC105" i="1"/>
  <c r="ED105" i="1"/>
  <c r="EE105" i="1"/>
  <c r="EF105" i="1"/>
  <c r="EG105" i="1"/>
  <c r="EH105" i="1"/>
  <c r="EI105" i="1"/>
  <c r="EJ105" i="1"/>
  <c r="EK105" i="1"/>
  <c r="EL105" i="1"/>
  <c r="EM105" i="1"/>
  <c r="EN105" i="1"/>
  <c r="EO105" i="1"/>
  <c r="EP105" i="1"/>
  <c r="EQ105" i="1"/>
  <c r="ER105" i="1"/>
  <c r="ES105" i="1"/>
  <c r="ET105" i="1"/>
  <c r="EU105" i="1"/>
  <c r="EV105" i="1"/>
  <c r="EW105" i="1"/>
  <c r="EX105" i="1"/>
  <c r="EY105" i="1"/>
  <c r="EZ105" i="1"/>
  <c r="FA105" i="1"/>
  <c r="FB105" i="1"/>
  <c r="FC105" i="1"/>
  <c r="FD105" i="1"/>
  <c r="FE105" i="1"/>
  <c r="FF105" i="1"/>
  <c r="FG105" i="1"/>
  <c r="FH105" i="1"/>
  <c r="FI105" i="1"/>
  <c r="FJ105" i="1"/>
  <c r="FK105" i="1"/>
  <c r="FL105" i="1"/>
  <c r="FM105" i="1"/>
  <c r="FN105" i="1"/>
  <c r="FO105" i="1"/>
  <c r="FP105" i="1"/>
  <c r="FQ105" i="1"/>
  <c r="FR105" i="1"/>
  <c r="FS105" i="1"/>
  <c r="FT105" i="1"/>
  <c r="FU105" i="1"/>
  <c r="FV105" i="1"/>
  <c r="FW105" i="1"/>
  <c r="FX105" i="1"/>
  <c r="FY105" i="1"/>
  <c r="FZ105" i="1"/>
  <c r="GA105" i="1"/>
  <c r="GB105" i="1"/>
  <c r="GC105" i="1"/>
  <c r="GD105" i="1"/>
  <c r="GE105" i="1"/>
  <c r="GF105" i="1"/>
  <c r="GG105" i="1"/>
  <c r="GH105" i="1"/>
  <c r="GI105" i="1"/>
  <c r="GJ105" i="1"/>
  <c r="GK105" i="1"/>
  <c r="GL105" i="1"/>
  <c r="GM105" i="1"/>
  <c r="GN105" i="1"/>
  <c r="GO105" i="1"/>
  <c r="GP105" i="1"/>
  <c r="GQ105" i="1"/>
  <c r="GR105" i="1"/>
  <c r="GS105" i="1"/>
  <c r="GT105" i="1"/>
  <c r="GU105" i="1"/>
  <c r="GV105" i="1"/>
  <c r="GW105" i="1"/>
  <c r="GX105" i="1"/>
  <c r="C107" i="1"/>
  <c r="D107" i="1"/>
  <c r="CX8" i="3"/>
  <c r="U107" i="1"/>
  <c r="AC107" i="1"/>
  <c r="CQ107" i="1" s="1"/>
  <c r="P107" i="1" s="1"/>
  <c r="AE107" i="1"/>
  <c r="AF107" i="1"/>
  <c r="CT107" i="1" s="1"/>
  <c r="S107" i="1" s="1"/>
  <c r="AG107" i="1"/>
  <c r="CU107" i="1" s="1"/>
  <c r="T107" i="1" s="1"/>
  <c r="AH107" i="1"/>
  <c r="AI107" i="1"/>
  <c r="CW107" i="1" s="1"/>
  <c r="V107" i="1" s="1"/>
  <c r="AJ107" i="1"/>
  <c r="CX107" i="1" s="1"/>
  <c r="W107" i="1" s="1"/>
  <c r="CV107" i="1"/>
  <c r="FR107" i="1"/>
  <c r="GL107" i="1"/>
  <c r="GO107" i="1"/>
  <c r="GP107" i="1"/>
  <c r="GV107" i="1"/>
  <c r="HC107" i="1" s="1"/>
  <c r="GX107" i="1" s="1"/>
  <c r="I108" i="1"/>
  <c r="AC108" i="1"/>
  <c r="AD108" i="1"/>
  <c r="AE108" i="1"/>
  <c r="AF108" i="1"/>
  <c r="CT108" i="1" s="1"/>
  <c r="S108" i="1" s="1"/>
  <c r="AG108" i="1"/>
  <c r="CU108" i="1" s="1"/>
  <c r="T108" i="1" s="1"/>
  <c r="AH108" i="1"/>
  <c r="CV108" i="1" s="1"/>
  <c r="U108" i="1" s="1"/>
  <c r="AI108" i="1"/>
  <c r="AJ108" i="1"/>
  <c r="CX108" i="1" s="1"/>
  <c r="W108" i="1" s="1"/>
  <c r="CQ108" i="1"/>
  <c r="P108" i="1" s="1"/>
  <c r="CS108" i="1"/>
  <c r="R108" i="1" s="1"/>
  <c r="CY108" i="1" s="1"/>
  <c r="X108" i="1" s="1"/>
  <c r="CW108" i="1"/>
  <c r="V108" i="1" s="1"/>
  <c r="FR108" i="1"/>
  <c r="GL108" i="1"/>
  <c r="GO108" i="1"/>
  <c r="GP108" i="1"/>
  <c r="GV108" i="1"/>
  <c r="HC108" i="1" s="1"/>
  <c r="GX108" i="1" s="1"/>
  <c r="C109" i="1"/>
  <c r="D109" i="1"/>
  <c r="CX16" i="3"/>
  <c r="U109" i="1"/>
  <c r="AC109" i="1"/>
  <c r="CQ109" i="1" s="1"/>
  <c r="P109" i="1" s="1"/>
  <c r="AE109" i="1"/>
  <c r="AF109" i="1"/>
  <c r="AG109" i="1"/>
  <c r="CU109" i="1" s="1"/>
  <c r="T109" i="1" s="1"/>
  <c r="AH109" i="1"/>
  <c r="AI109" i="1"/>
  <c r="CW109" i="1" s="1"/>
  <c r="V109" i="1" s="1"/>
  <c r="AJ109" i="1"/>
  <c r="CX109" i="1" s="1"/>
  <c r="W109" i="1" s="1"/>
  <c r="CT109" i="1"/>
  <c r="S109" i="1" s="1"/>
  <c r="CV109" i="1"/>
  <c r="FR109" i="1"/>
  <c r="GL109" i="1"/>
  <c r="GO109" i="1"/>
  <c r="CC112" i="1" s="1"/>
  <c r="CC105" i="1" s="1"/>
  <c r="GP109" i="1"/>
  <c r="GV109" i="1"/>
  <c r="GX109" i="1"/>
  <c r="HC109" i="1"/>
  <c r="C110" i="1"/>
  <c r="D110" i="1"/>
  <c r="AC110" i="1"/>
  <c r="AE110" i="1"/>
  <c r="AD110" i="1" s="1"/>
  <c r="CR110" i="1" s="1"/>
  <c r="Q110" i="1" s="1"/>
  <c r="AF110" i="1"/>
  <c r="CT110" i="1" s="1"/>
  <c r="AG110" i="1"/>
  <c r="CU110" i="1" s="1"/>
  <c r="AH110" i="1"/>
  <c r="CV110" i="1" s="1"/>
  <c r="U110" i="1" s="1"/>
  <c r="AI110" i="1"/>
  <c r="AJ110" i="1"/>
  <c r="CX110" i="1" s="1"/>
  <c r="CQ110" i="1"/>
  <c r="P110" i="1" s="1"/>
  <c r="CW110" i="1"/>
  <c r="V110" i="1" s="1"/>
  <c r="AI112" i="1" s="1"/>
  <c r="FR110" i="1"/>
  <c r="GL110" i="1"/>
  <c r="GO110" i="1"/>
  <c r="GP110" i="1"/>
  <c r="CD112" i="1" s="1"/>
  <c r="CD105" i="1" s="1"/>
  <c r="GV110" i="1"/>
  <c r="HC110" i="1" s="1"/>
  <c r="B112" i="1"/>
  <c r="B105" i="1" s="1"/>
  <c r="C112" i="1"/>
  <c r="C105" i="1" s="1"/>
  <c r="D112" i="1"/>
  <c r="D105" i="1" s="1"/>
  <c r="F112" i="1"/>
  <c r="F105" i="1" s="1"/>
  <c r="G112" i="1"/>
  <c r="G105" i="1" s="1"/>
  <c r="BX112" i="1"/>
  <c r="BX105" i="1" s="1"/>
  <c r="CK112" i="1"/>
  <c r="CL112" i="1"/>
  <c r="CL105" i="1" s="1"/>
  <c r="CM112" i="1"/>
  <c r="CM105" i="1" s="1"/>
  <c r="B142" i="1"/>
  <c r="B26" i="1" s="1"/>
  <c r="C142" i="1"/>
  <c r="C26" i="1" s="1"/>
  <c r="D142" i="1"/>
  <c r="D26" i="1" s="1"/>
  <c r="F142" i="1"/>
  <c r="F26" i="1" s="1"/>
  <c r="G142" i="1"/>
  <c r="G26" i="1" s="1"/>
  <c r="D172" i="1"/>
  <c r="E174" i="1"/>
  <c r="Z174" i="1"/>
  <c r="AA174" i="1"/>
  <c r="AB174" i="1"/>
  <c r="AC174" i="1"/>
  <c r="AD174" i="1"/>
  <c r="AE174" i="1"/>
  <c r="AF174" i="1"/>
  <c r="AG174" i="1"/>
  <c r="AH174" i="1"/>
  <c r="AI174" i="1"/>
  <c r="AJ174" i="1"/>
  <c r="AK174" i="1"/>
  <c r="AL174" i="1"/>
  <c r="AM174" i="1"/>
  <c r="AN174" i="1"/>
  <c r="BE174" i="1"/>
  <c r="BF174" i="1"/>
  <c r="BG174" i="1"/>
  <c r="BH174" i="1"/>
  <c r="BI174" i="1"/>
  <c r="BJ174" i="1"/>
  <c r="BK174" i="1"/>
  <c r="BL174" i="1"/>
  <c r="BM174" i="1"/>
  <c r="BN174" i="1"/>
  <c r="BO174" i="1"/>
  <c r="BP174" i="1"/>
  <c r="BQ174" i="1"/>
  <c r="BR174" i="1"/>
  <c r="BS174" i="1"/>
  <c r="BT174" i="1"/>
  <c r="BU174" i="1"/>
  <c r="BV174" i="1"/>
  <c r="BW174" i="1"/>
  <c r="BX174" i="1"/>
  <c r="BY174" i="1"/>
  <c r="BZ174" i="1"/>
  <c r="CA174" i="1"/>
  <c r="CB174" i="1"/>
  <c r="CC174" i="1"/>
  <c r="CD174" i="1"/>
  <c r="CE174" i="1"/>
  <c r="CF174" i="1"/>
  <c r="CG174" i="1"/>
  <c r="CH174" i="1"/>
  <c r="CI174" i="1"/>
  <c r="CJ174" i="1"/>
  <c r="CK174" i="1"/>
  <c r="CL174" i="1"/>
  <c r="CM174" i="1"/>
  <c r="CN174" i="1"/>
  <c r="CO174" i="1"/>
  <c r="CP174" i="1"/>
  <c r="CQ174" i="1"/>
  <c r="CR174" i="1"/>
  <c r="CS174" i="1"/>
  <c r="CT174" i="1"/>
  <c r="CU174" i="1"/>
  <c r="CV174" i="1"/>
  <c r="CW174" i="1"/>
  <c r="CX174" i="1"/>
  <c r="CY174" i="1"/>
  <c r="CZ174" i="1"/>
  <c r="DA174" i="1"/>
  <c r="DB174" i="1"/>
  <c r="DC174" i="1"/>
  <c r="DD174" i="1"/>
  <c r="DE174" i="1"/>
  <c r="DF174" i="1"/>
  <c r="DG174" i="1"/>
  <c r="DH174" i="1"/>
  <c r="DI174" i="1"/>
  <c r="DJ174" i="1"/>
  <c r="DK174" i="1"/>
  <c r="DL174" i="1"/>
  <c r="DM174" i="1"/>
  <c r="DN174" i="1"/>
  <c r="DO174" i="1"/>
  <c r="DP174" i="1"/>
  <c r="DQ174" i="1"/>
  <c r="DR174" i="1"/>
  <c r="DS174" i="1"/>
  <c r="DT174" i="1"/>
  <c r="DU174" i="1"/>
  <c r="DV174" i="1"/>
  <c r="DW174" i="1"/>
  <c r="DX174" i="1"/>
  <c r="DY174" i="1"/>
  <c r="DZ174" i="1"/>
  <c r="EA174" i="1"/>
  <c r="EB174" i="1"/>
  <c r="EC174" i="1"/>
  <c r="ED174" i="1"/>
  <c r="EE174" i="1"/>
  <c r="EF174" i="1"/>
  <c r="EG174" i="1"/>
  <c r="EH174" i="1"/>
  <c r="EI174" i="1"/>
  <c r="EJ174" i="1"/>
  <c r="EK174" i="1"/>
  <c r="EL174" i="1"/>
  <c r="EM174" i="1"/>
  <c r="EN174" i="1"/>
  <c r="EO174" i="1"/>
  <c r="EP174" i="1"/>
  <c r="EQ174" i="1"/>
  <c r="ER174" i="1"/>
  <c r="ES174" i="1"/>
  <c r="ET174" i="1"/>
  <c r="EU174" i="1"/>
  <c r="EV174" i="1"/>
  <c r="EW174" i="1"/>
  <c r="EX174" i="1"/>
  <c r="EY174" i="1"/>
  <c r="EZ174" i="1"/>
  <c r="FA174" i="1"/>
  <c r="FB174" i="1"/>
  <c r="FC174" i="1"/>
  <c r="FD174" i="1"/>
  <c r="FE174" i="1"/>
  <c r="FF174" i="1"/>
  <c r="FG174" i="1"/>
  <c r="FH174" i="1"/>
  <c r="FI174" i="1"/>
  <c r="FJ174" i="1"/>
  <c r="FK174" i="1"/>
  <c r="FL174" i="1"/>
  <c r="FM174" i="1"/>
  <c r="FN174" i="1"/>
  <c r="FO174" i="1"/>
  <c r="FP174" i="1"/>
  <c r="FQ174" i="1"/>
  <c r="FR174" i="1"/>
  <c r="FS174" i="1"/>
  <c r="FT174" i="1"/>
  <c r="FU174" i="1"/>
  <c r="FV174" i="1"/>
  <c r="FW174" i="1"/>
  <c r="FX174" i="1"/>
  <c r="FY174" i="1"/>
  <c r="FZ174" i="1"/>
  <c r="GA174" i="1"/>
  <c r="GB174" i="1"/>
  <c r="GC174" i="1"/>
  <c r="GD174" i="1"/>
  <c r="GE174" i="1"/>
  <c r="GF174" i="1"/>
  <c r="GG174" i="1"/>
  <c r="GH174" i="1"/>
  <c r="GI174" i="1"/>
  <c r="GJ174" i="1"/>
  <c r="GK174" i="1"/>
  <c r="GL174" i="1"/>
  <c r="GM174" i="1"/>
  <c r="GN174" i="1"/>
  <c r="GO174" i="1"/>
  <c r="GP174" i="1"/>
  <c r="GQ174" i="1"/>
  <c r="GR174" i="1"/>
  <c r="GS174" i="1"/>
  <c r="GT174" i="1"/>
  <c r="GU174" i="1"/>
  <c r="GV174" i="1"/>
  <c r="GW174" i="1"/>
  <c r="GX174" i="1"/>
  <c r="D176" i="1"/>
  <c r="E178" i="1"/>
  <c r="Z178" i="1"/>
  <c r="AA178" i="1"/>
  <c r="AM178" i="1"/>
  <c r="AN178" i="1"/>
  <c r="BD178" i="1"/>
  <c r="BE178" i="1"/>
  <c r="BF178" i="1"/>
  <c r="BG178" i="1"/>
  <c r="BH178" i="1"/>
  <c r="BI178" i="1"/>
  <c r="BJ178" i="1"/>
  <c r="BK178" i="1"/>
  <c r="BL178" i="1"/>
  <c r="BM178" i="1"/>
  <c r="BN178" i="1"/>
  <c r="BO178" i="1"/>
  <c r="BP178" i="1"/>
  <c r="BQ178" i="1"/>
  <c r="BR178" i="1"/>
  <c r="BS178" i="1"/>
  <c r="BT178" i="1"/>
  <c r="BU178" i="1"/>
  <c r="BV178" i="1"/>
  <c r="BW178" i="1"/>
  <c r="BX178" i="1"/>
  <c r="CM178" i="1"/>
  <c r="CN178" i="1"/>
  <c r="CO178" i="1"/>
  <c r="CP178" i="1"/>
  <c r="CQ178" i="1"/>
  <c r="CR178" i="1"/>
  <c r="CS178" i="1"/>
  <c r="CT178" i="1"/>
  <c r="CU178" i="1"/>
  <c r="CV178" i="1"/>
  <c r="CW178" i="1"/>
  <c r="CX178" i="1"/>
  <c r="CY178" i="1"/>
  <c r="CZ178" i="1"/>
  <c r="DA178" i="1"/>
  <c r="DB178" i="1"/>
  <c r="DC178" i="1"/>
  <c r="DD178" i="1"/>
  <c r="DE178" i="1"/>
  <c r="DF178" i="1"/>
  <c r="DG178" i="1"/>
  <c r="DH178" i="1"/>
  <c r="DI178" i="1"/>
  <c r="DJ178" i="1"/>
  <c r="DK178" i="1"/>
  <c r="DL178" i="1"/>
  <c r="DM178" i="1"/>
  <c r="DN178" i="1"/>
  <c r="DO178" i="1"/>
  <c r="DP178" i="1"/>
  <c r="DQ178" i="1"/>
  <c r="DR178" i="1"/>
  <c r="DS178" i="1"/>
  <c r="DT178" i="1"/>
  <c r="DU178" i="1"/>
  <c r="DV178" i="1"/>
  <c r="DW178" i="1"/>
  <c r="DX178" i="1"/>
  <c r="DY178" i="1"/>
  <c r="DZ178" i="1"/>
  <c r="EA178" i="1"/>
  <c r="EB178" i="1"/>
  <c r="EC178" i="1"/>
  <c r="ED178" i="1"/>
  <c r="EE178" i="1"/>
  <c r="EF178" i="1"/>
  <c r="EG178" i="1"/>
  <c r="EH178" i="1"/>
  <c r="EI178" i="1"/>
  <c r="EJ178" i="1"/>
  <c r="EK178" i="1"/>
  <c r="EL178" i="1"/>
  <c r="EM178" i="1"/>
  <c r="EN178" i="1"/>
  <c r="EO178" i="1"/>
  <c r="EP178" i="1"/>
  <c r="EQ178" i="1"/>
  <c r="ER178" i="1"/>
  <c r="ES178" i="1"/>
  <c r="ET178" i="1"/>
  <c r="EU178" i="1"/>
  <c r="EV178" i="1"/>
  <c r="EW178" i="1"/>
  <c r="EX178" i="1"/>
  <c r="EY178" i="1"/>
  <c r="EZ178" i="1"/>
  <c r="FA178" i="1"/>
  <c r="FB178" i="1"/>
  <c r="FC178" i="1"/>
  <c r="FD178" i="1"/>
  <c r="FE178" i="1"/>
  <c r="FF178" i="1"/>
  <c r="FG178" i="1"/>
  <c r="FH178" i="1"/>
  <c r="FI178" i="1"/>
  <c r="FJ178" i="1"/>
  <c r="FK178" i="1"/>
  <c r="FL178" i="1"/>
  <c r="FM178" i="1"/>
  <c r="FN178" i="1"/>
  <c r="FO178" i="1"/>
  <c r="FP178" i="1"/>
  <c r="FQ178" i="1"/>
  <c r="FR178" i="1"/>
  <c r="FS178" i="1"/>
  <c r="FT178" i="1"/>
  <c r="FU178" i="1"/>
  <c r="FV178" i="1"/>
  <c r="FW178" i="1"/>
  <c r="FX178" i="1"/>
  <c r="FY178" i="1"/>
  <c r="FZ178" i="1"/>
  <c r="GA178" i="1"/>
  <c r="GB178" i="1"/>
  <c r="GC178" i="1"/>
  <c r="GD178" i="1"/>
  <c r="GE178" i="1"/>
  <c r="GF178" i="1"/>
  <c r="GG178" i="1"/>
  <c r="GH178" i="1"/>
  <c r="GI178" i="1"/>
  <c r="GJ178" i="1"/>
  <c r="GK178" i="1"/>
  <c r="GL178" i="1"/>
  <c r="GM178" i="1"/>
  <c r="GN178" i="1"/>
  <c r="GO178" i="1"/>
  <c r="GP178" i="1"/>
  <c r="GQ178" i="1"/>
  <c r="GR178" i="1"/>
  <c r="GS178" i="1"/>
  <c r="GT178" i="1"/>
  <c r="GU178" i="1"/>
  <c r="GV178" i="1"/>
  <c r="GW178" i="1"/>
  <c r="GX178" i="1"/>
  <c r="C180" i="1"/>
  <c r="D180" i="1"/>
  <c r="AC180" i="1"/>
  <c r="CQ180" i="1" s="1"/>
  <c r="P180" i="1" s="1"/>
  <c r="AE180" i="1"/>
  <c r="AF180" i="1"/>
  <c r="AG180" i="1"/>
  <c r="AH180" i="1"/>
  <c r="CV180" i="1" s="1"/>
  <c r="U180" i="1" s="1"/>
  <c r="AI180" i="1"/>
  <c r="CW180" i="1" s="1"/>
  <c r="V180" i="1" s="1"/>
  <c r="AJ180" i="1"/>
  <c r="CX180" i="1" s="1"/>
  <c r="W180" i="1" s="1"/>
  <c r="CT180" i="1"/>
  <c r="S180" i="1" s="1"/>
  <c r="CU180" i="1"/>
  <c r="T180" i="1" s="1"/>
  <c r="FR180" i="1"/>
  <c r="BY183" i="1" s="1"/>
  <c r="AP183" i="1" s="1"/>
  <c r="GL180" i="1"/>
  <c r="BZ183" i="1" s="1"/>
  <c r="GO180" i="1"/>
  <c r="GP180" i="1"/>
  <c r="GV180" i="1"/>
  <c r="HC180" i="1" s="1"/>
  <c r="GX180" i="1" s="1"/>
  <c r="I181" i="1"/>
  <c r="AC181" i="1"/>
  <c r="AD181" i="1"/>
  <c r="CR181" i="1" s="1"/>
  <c r="Q181" i="1" s="1"/>
  <c r="AE181" i="1"/>
  <c r="AF181" i="1"/>
  <c r="AG181" i="1"/>
  <c r="CU181" i="1" s="1"/>
  <c r="T181" i="1" s="1"/>
  <c r="AH181" i="1"/>
  <c r="CV181" i="1" s="1"/>
  <c r="U181" i="1" s="1"/>
  <c r="AI181" i="1"/>
  <c r="AJ181" i="1"/>
  <c r="CQ181" i="1"/>
  <c r="P181" i="1" s="1"/>
  <c r="AC183" i="1" s="1"/>
  <c r="CS181" i="1"/>
  <c r="R181" i="1" s="1"/>
  <c r="CY181" i="1" s="1"/>
  <c r="X181" i="1" s="1"/>
  <c r="CT181" i="1"/>
  <c r="S181" i="1" s="1"/>
  <c r="CW181" i="1"/>
  <c r="V181" i="1" s="1"/>
  <c r="CX181" i="1"/>
  <c r="W181" i="1" s="1"/>
  <c r="FR181" i="1"/>
  <c r="GL181" i="1"/>
  <c r="GO181" i="1"/>
  <c r="CC183" i="1" s="1"/>
  <c r="AT183" i="1" s="1"/>
  <c r="GP181" i="1"/>
  <c r="CD183" i="1" s="1"/>
  <c r="GV181" i="1"/>
  <c r="HC181" i="1" s="1"/>
  <c r="GX181" i="1" s="1"/>
  <c r="B183" i="1"/>
  <c r="B178" i="1" s="1"/>
  <c r="C183" i="1"/>
  <c r="C178" i="1" s="1"/>
  <c r="D183" i="1"/>
  <c r="D178" i="1" s="1"/>
  <c r="F183" i="1"/>
  <c r="F178" i="1" s="1"/>
  <c r="G183" i="1"/>
  <c r="G178" i="1" s="1"/>
  <c r="BX183" i="1"/>
  <c r="AO183" i="1" s="1"/>
  <c r="AO178" i="1" s="1"/>
  <c r="CK183" i="1"/>
  <c r="BB183" i="1" s="1"/>
  <c r="CL183" i="1"/>
  <c r="CL178" i="1" s="1"/>
  <c r="CM183" i="1"/>
  <c r="BD183" i="1" s="1"/>
  <c r="F208" i="1" s="1"/>
  <c r="F187" i="1"/>
  <c r="D213" i="1"/>
  <c r="E215" i="1"/>
  <c r="Z215" i="1"/>
  <c r="AA215" i="1"/>
  <c r="AM215" i="1"/>
  <c r="AN215" i="1"/>
  <c r="BE215" i="1"/>
  <c r="BF215" i="1"/>
  <c r="BG215" i="1"/>
  <c r="BH215" i="1"/>
  <c r="BI215" i="1"/>
  <c r="BJ215" i="1"/>
  <c r="BK215" i="1"/>
  <c r="BL215" i="1"/>
  <c r="BM215" i="1"/>
  <c r="BN215" i="1"/>
  <c r="BO215" i="1"/>
  <c r="BP215" i="1"/>
  <c r="BQ215" i="1"/>
  <c r="BR215" i="1"/>
  <c r="BS215" i="1"/>
  <c r="BT215" i="1"/>
  <c r="BU215" i="1"/>
  <c r="BV215" i="1"/>
  <c r="BW215" i="1"/>
  <c r="CN215" i="1"/>
  <c r="CO215" i="1"/>
  <c r="CP215" i="1"/>
  <c r="CQ215" i="1"/>
  <c r="CR215" i="1"/>
  <c r="CS215" i="1"/>
  <c r="CT215" i="1"/>
  <c r="CU215" i="1"/>
  <c r="CV215" i="1"/>
  <c r="CW215" i="1"/>
  <c r="CX215" i="1"/>
  <c r="CY215" i="1"/>
  <c r="CZ215" i="1"/>
  <c r="DA215" i="1"/>
  <c r="DB215" i="1"/>
  <c r="DC215" i="1"/>
  <c r="DD215" i="1"/>
  <c r="DE215" i="1"/>
  <c r="DF215" i="1"/>
  <c r="DG215" i="1"/>
  <c r="DH215" i="1"/>
  <c r="DI215" i="1"/>
  <c r="DJ215" i="1"/>
  <c r="DK215" i="1"/>
  <c r="DL215" i="1"/>
  <c r="DM215" i="1"/>
  <c r="DN215" i="1"/>
  <c r="DO215" i="1"/>
  <c r="DP215" i="1"/>
  <c r="DQ215" i="1"/>
  <c r="DR215" i="1"/>
  <c r="DS215" i="1"/>
  <c r="DT215" i="1"/>
  <c r="DU215" i="1"/>
  <c r="DV215" i="1"/>
  <c r="DW215" i="1"/>
  <c r="DX215" i="1"/>
  <c r="DY215" i="1"/>
  <c r="DZ215" i="1"/>
  <c r="EA215" i="1"/>
  <c r="EB215" i="1"/>
  <c r="EC215" i="1"/>
  <c r="ED215" i="1"/>
  <c r="EE215" i="1"/>
  <c r="EF215" i="1"/>
  <c r="EG215" i="1"/>
  <c r="EH215" i="1"/>
  <c r="EI215" i="1"/>
  <c r="EJ215" i="1"/>
  <c r="EK215" i="1"/>
  <c r="EL215" i="1"/>
  <c r="EM215" i="1"/>
  <c r="EN215" i="1"/>
  <c r="EO215" i="1"/>
  <c r="EP215" i="1"/>
  <c r="EQ215" i="1"/>
  <c r="ER215" i="1"/>
  <c r="ES215" i="1"/>
  <c r="ET215" i="1"/>
  <c r="EU215" i="1"/>
  <c r="EV215" i="1"/>
  <c r="EW215" i="1"/>
  <c r="EX215" i="1"/>
  <c r="EY215" i="1"/>
  <c r="EZ215" i="1"/>
  <c r="FA215" i="1"/>
  <c r="FB215" i="1"/>
  <c r="FC215" i="1"/>
  <c r="FD215" i="1"/>
  <c r="FE215" i="1"/>
  <c r="FF215" i="1"/>
  <c r="FG215" i="1"/>
  <c r="FH215" i="1"/>
  <c r="FI215" i="1"/>
  <c r="FJ215" i="1"/>
  <c r="FK215" i="1"/>
  <c r="FL215" i="1"/>
  <c r="FM215" i="1"/>
  <c r="FN215" i="1"/>
  <c r="FO215" i="1"/>
  <c r="FP215" i="1"/>
  <c r="FQ215" i="1"/>
  <c r="FR215" i="1"/>
  <c r="FS215" i="1"/>
  <c r="FT215" i="1"/>
  <c r="FU215" i="1"/>
  <c r="FV215" i="1"/>
  <c r="FW215" i="1"/>
  <c r="FX215" i="1"/>
  <c r="FY215" i="1"/>
  <c r="FZ215" i="1"/>
  <c r="GA215" i="1"/>
  <c r="GB215" i="1"/>
  <c r="GC215" i="1"/>
  <c r="GD215" i="1"/>
  <c r="GE215" i="1"/>
  <c r="GF215" i="1"/>
  <c r="GG215" i="1"/>
  <c r="GH215" i="1"/>
  <c r="GI215" i="1"/>
  <c r="GJ215" i="1"/>
  <c r="GK215" i="1"/>
  <c r="GL215" i="1"/>
  <c r="GM215" i="1"/>
  <c r="GN215" i="1"/>
  <c r="GO215" i="1"/>
  <c r="GP215" i="1"/>
  <c r="GQ215" i="1"/>
  <c r="GR215" i="1"/>
  <c r="GS215" i="1"/>
  <c r="GT215" i="1"/>
  <c r="GU215" i="1"/>
  <c r="GV215" i="1"/>
  <c r="GW215" i="1"/>
  <c r="GX215" i="1"/>
  <c r="C217" i="1"/>
  <c r="D217" i="1"/>
  <c r="AC217" i="1"/>
  <c r="AD217" i="1"/>
  <c r="CR217" i="1" s="1"/>
  <c r="Q217" i="1" s="1"/>
  <c r="AE217" i="1"/>
  <c r="AF217" i="1"/>
  <c r="AG217" i="1"/>
  <c r="CU217" i="1" s="1"/>
  <c r="T217" i="1" s="1"/>
  <c r="AH217" i="1"/>
  <c r="CV217" i="1" s="1"/>
  <c r="U217" i="1" s="1"/>
  <c r="AI217" i="1"/>
  <c r="AJ217" i="1"/>
  <c r="CQ217" i="1"/>
  <c r="P217" i="1" s="1"/>
  <c r="CS217" i="1"/>
  <c r="R217" i="1" s="1"/>
  <c r="CT217" i="1"/>
  <c r="S217" i="1" s="1"/>
  <c r="CW217" i="1"/>
  <c r="V217" i="1" s="1"/>
  <c r="CX217" i="1"/>
  <c r="W217" i="1" s="1"/>
  <c r="FR217" i="1"/>
  <c r="GL217" i="1"/>
  <c r="GO217" i="1"/>
  <c r="GP217" i="1"/>
  <c r="GV217" i="1"/>
  <c r="HC217" i="1" s="1"/>
  <c r="GX217" i="1" s="1"/>
  <c r="C218" i="1"/>
  <c r="D218" i="1"/>
  <c r="AC218" i="1"/>
  <c r="AE218" i="1"/>
  <c r="AF218" i="1"/>
  <c r="CT218" i="1" s="1"/>
  <c r="S218" i="1" s="1"/>
  <c r="AG218" i="1"/>
  <c r="CU218" i="1" s="1"/>
  <c r="T218" i="1" s="1"/>
  <c r="AH218" i="1"/>
  <c r="AI218" i="1"/>
  <c r="CW218" i="1" s="1"/>
  <c r="V218" i="1" s="1"/>
  <c r="AJ218" i="1"/>
  <c r="CX218" i="1" s="1"/>
  <c r="W218" i="1" s="1"/>
  <c r="CQ218" i="1"/>
  <c r="P218" i="1" s="1"/>
  <c r="CV218" i="1"/>
  <c r="U218" i="1" s="1"/>
  <c r="FR218" i="1"/>
  <c r="GL218" i="1"/>
  <c r="GO218" i="1"/>
  <c r="GP218" i="1"/>
  <c r="GV218" i="1"/>
  <c r="HC218" i="1" s="1"/>
  <c r="GX218" i="1" s="1"/>
  <c r="I219" i="1"/>
  <c r="P219" i="1" s="1"/>
  <c r="AC219" i="1"/>
  <c r="AE219" i="1"/>
  <c r="AF219" i="1"/>
  <c r="AG219" i="1"/>
  <c r="AH219" i="1"/>
  <c r="CV219" i="1" s="1"/>
  <c r="AI219" i="1"/>
  <c r="CW219" i="1" s="1"/>
  <c r="AJ219" i="1"/>
  <c r="CX219" i="1" s="1"/>
  <c r="CQ219" i="1"/>
  <c r="CT219" i="1"/>
  <c r="CU219" i="1"/>
  <c r="FR219" i="1"/>
  <c r="GL219" i="1"/>
  <c r="GO219" i="1"/>
  <c r="GP219" i="1"/>
  <c r="GV219" i="1"/>
  <c r="HC219" i="1" s="1"/>
  <c r="I220" i="1"/>
  <c r="AC220" i="1"/>
  <c r="AE220" i="1"/>
  <c r="AD220" i="1" s="1"/>
  <c r="CR220" i="1" s="1"/>
  <c r="AF220" i="1"/>
  <c r="CT220" i="1" s="1"/>
  <c r="AG220" i="1"/>
  <c r="CU220" i="1" s="1"/>
  <c r="AH220" i="1"/>
  <c r="AI220" i="1"/>
  <c r="AJ220" i="1"/>
  <c r="CX220" i="1" s="1"/>
  <c r="CS220" i="1"/>
  <c r="CV220" i="1"/>
  <c r="CW220" i="1"/>
  <c r="V220" i="1" s="1"/>
  <c r="FR220" i="1"/>
  <c r="GL220" i="1"/>
  <c r="GO220" i="1"/>
  <c r="GP220" i="1"/>
  <c r="GV220" i="1"/>
  <c r="HC220" i="1"/>
  <c r="I221" i="1"/>
  <c r="AC221" i="1"/>
  <c r="AE221" i="1"/>
  <c r="AD221" i="1" s="1"/>
  <c r="AF221" i="1"/>
  <c r="CT221" i="1" s="1"/>
  <c r="AG221" i="1"/>
  <c r="CU221" i="1" s="1"/>
  <c r="T221" i="1" s="1"/>
  <c r="AH221" i="1"/>
  <c r="CV221" i="1" s="1"/>
  <c r="AI221" i="1"/>
  <c r="AJ221" i="1"/>
  <c r="CX221" i="1" s="1"/>
  <c r="CQ221" i="1"/>
  <c r="CS221" i="1"/>
  <c r="CW221" i="1"/>
  <c r="FR221" i="1"/>
  <c r="GL221" i="1"/>
  <c r="GO221" i="1"/>
  <c r="GP221" i="1"/>
  <c r="GV221" i="1"/>
  <c r="HC221" i="1" s="1"/>
  <c r="GX221" i="1" s="1"/>
  <c r="I222" i="1"/>
  <c r="AC222" i="1"/>
  <c r="CQ222" i="1" s="1"/>
  <c r="P222" i="1" s="1"/>
  <c r="AE222" i="1"/>
  <c r="AF222" i="1"/>
  <c r="AG222" i="1"/>
  <c r="AH222" i="1"/>
  <c r="CV222" i="1" s="1"/>
  <c r="U222" i="1" s="1"/>
  <c r="AI222" i="1"/>
  <c r="CW222" i="1" s="1"/>
  <c r="AJ222" i="1"/>
  <c r="CT222" i="1"/>
  <c r="CU222" i="1"/>
  <c r="CX222" i="1"/>
  <c r="W222" i="1" s="1"/>
  <c r="FR222" i="1"/>
  <c r="GL222" i="1"/>
  <c r="GO222" i="1"/>
  <c r="GP222" i="1"/>
  <c r="GV222" i="1"/>
  <c r="HC222" i="1" s="1"/>
  <c r="B224" i="1"/>
  <c r="B215" i="1" s="1"/>
  <c r="C224" i="1"/>
  <c r="C215" i="1" s="1"/>
  <c r="D224" i="1"/>
  <c r="D215" i="1" s="1"/>
  <c r="F224" i="1"/>
  <c r="F215" i="1" s="1"/>
  <c r="G224" i="1"/>
  <c r="G215" i="1" s="1"/>
  <c r="BX224" i="1"/>
  <c r="BX215" i="1" s="1"/>
  <c r="CK224" i="1"/>
  <c r="CK215" i="1" s="1"/>
  <c r="CL224" i="1"/>
  <c r="CL215" i="1" s="1"/>
  <c r="CM224" i="1"/>
  <c r="CM215" i="1" s="1"/>
  <c r="D254" i="1"/>
  <c r="E256" i="1"/>
  <c r="Z256" i="1"/>
  <c r="AA256" i="1"/>
  <c r="AM256" i="1"/>
  <c r="AN256" i="1"/>
  <c r="BE256" i="1"/>
  <c r="BF256" i="1"/>
  <c r="BG256" i="1"/>
  <c r="BH256" i="1"/>
  <c r="BI256" i="1"/>
  <c r="BJ256" i="1"/>
  <c r="BK256" i="1"/>
  <c r="BL256" i="1"/>
  <c r="BM256" i="1"/>
  <c r="BN256" i="1"/>
  <c r="BO256" i="1"/>
  <c r="BP256" i="1"/>
  <c r="BQ256" i="1"/>
  <c r="BR256" i="1"/>
  <c r="BS256" i="1"/>
  <c r="BT256" i="1"/>
  <c r="BU256" i="1"/>
  <c r="BV256" i="1"/>
  <c r="BW256" i="1"/>
  <c r="CN256" i="1"/>
  <c r="CO256" i="1"/>
  <c r="CP256" i="1"/>
  <c r="CQ256" i="1"/>
  <c r="CR256" i="1"/>
  <c r="CS256" i="1"/>
  <c r="CT256" i="1"/>
  <c r="CU256" i="1"/>
  <c r="CV256" i="1"/>
  <c r="CW256" i="1"/>
  <c r="CX256" i="1"/>
  <c r="CY256" i="1"/>
  <c r="CZ256" i="1"/>
  <c r="DA256" i="1"/>
  <c r="DB256" i="1"/>
  <c r="DC256" i="1"/>
  <c r="DD256" i="1"/>
  <c r="DE256" i="1"/>
  <c r="DF256" i="1"/>
  <c r="DG256" i="1"/>
  <c r="DH256" i="1"/>
  <c r="DI256" i="1"/>
  <c r="DJ256" i="1"/>
  <c r="DK256" i="1"/>
  <c r="DL256" i="1"/>
  <c r="DM256" i="1"/>
  <c r="DN256" i="1"/>
  <c r="DO256" i="1"/>
  <c r="DP256" i="1"/>
  <c r="DQ256" i="1"/>
  <c r="DR256" i="1"/>
  <c r="DS256" i="1"/>
  <c r="DT256" i="1"/>
  <c r="DU256" i="1"/>
  <c r="DV256" i="1"/>
  <c r="DW256" i="1"/>
  <c r="DX256" i="1"/>
  <c r="DY256" i="1"/>
  <c r="DZ256" i="1"/>
  <c r="EA256" i="1"/>
  <c r="EB256" i="1"/>
  <c r="EC256" i="1"/>
  <c r="ED256" i="1"/>
  <c r="EE256" i="1"/>
  <c r="EF256" i="1"/>
  <c r="EG256" i="1"/>
  <c r="EH256" i="1"/>
  <c r="EI256" i="1"/>
  <c r="EJ256" i="1"/>
  <c r="EK256" i="1"/>
  <c r="EL256" i="1"/>
  <c r="EM256" i="1"/>
  <c r="EN256" i="1"/>
  <c r="EO256" i="1"/>
  <c r="EP256" i="1"/>
  <c r="EQ256" i="1"/>
  <c r="ER256" i="1"/>
  <c r="ES256" i="1"/>
  <c r="ET256" i="1"/>
  <c r="EU256" i="1"/>
  <c r="EV256" i="1"/>
  <c r="EW256" i="1"/>
  <c r="EX256" i="1"/>
  <c r="EY256" i="1"/>
  <c r="EZ256" i="1"/>
  <c r="FA256" i="1"/>
  <c r="FB256" i="1"/>
  <c r="FC256" i="1"/>
  <c r="FD256" i="1"/>
  <c r="FE256" i="1"/>
  <c r="FF256" i="1"/>
  <c r="FG256" i="1"/>
  <c r="FH256" i="1"/>
  <c r="FI256" i="1"/>
  <c r="FJ256" i="1"/>
  <c r="FK256" i="1"/>
  <c r="FL256" i="1"/>
  <c r="FM256" i="1"/>
  <c r="FN256" i="1"/>
  <c r="FO256" i="1"/>
  <c r="FP256" i="1"/>
  <c r="FQ256" i="1"/>
  <c r="FR256" i="1"/>
  <c r="FS256" i="1"/>
  <c r="FT256" i="1"/>
  <c r="FU256" i="1"/>
  <c r="FV256" i="1"/>
  <c r="FW256" i="1"/>
  <c r="FX256" i="1"/>
  <c r="FY256" i="1"/>
  <c r="FZ256" i="1"/>
  <c r="GA256" i="1"/>
  <c r="GB256" i="1"/>
  <c r="GC256" i="1"/>
  <c r="GD256" i="1"/>
  <c r="GE256" i="1"/>
  <c r="GF256" i="1"/>
  <c r="GG256" i="1"/>
  <c r="GH256" i="1"/>
  <c r="GI256" i="1"/>
  <c r="GJ256" i="1"/>
  <c r="GK256" i="1"/>
  <c r="GL256" i="1"/>
  <c r="GM256" i="1"/>
  <c r="GN256" i="1"/>
  <c r="GO256" i="1"/>
  <c r="GP256" i="1"/>
  <c r="GQ256" i="1"/>
  <c r="GR256" i="1"/>
  <c r="GS256" i="1"/>
  <c r="GT256" i="1"/>
  <c r="GU256" i="1"/>
  <c r="GV256" i="1"/>
  <c r="GW256" i="1"/>
  <c r="GX256" i="1"/>
  <c r="C258" i="1"/>
  <c r="D258" i="1"/>
  <c r="AC258" i="1"/>
  <c r="AE258" i="1"/>
  <c r="AF258" i="1"/>
  <c r="CT258" i="1" s="1"/>
  <c r="S258" i="1" s="1"/>
  <c r="AG258" i="1"/>
  <c r="CU258" i="1" s="1"/>
  <c r="T258" i="1" s="1"/>
  <c r="AH258" i="1"/>
  <c r="AI258" i="1"/>
  <c r="CW258" i="1" s="1"/>
  <c r="V258" i="1" s="1"/>
  <c r="AJ258" i="1"/>
  <c r="CX258" i="1" s="1"/>
  <c r="W258" i="1" s="1"/>
  <c r="CQ258" i="1"/>
  <c r="P258" i="1" s="1"/>
  <c r="CV258" i="1"/>
  <c r="U258" i="1" s="1"/>
  <c r="FR258" i="1"/>
  <c r="GL258" i="1"/>
  <c r="GO258" i="1"/>
  <c r="GP258" i="1"/>
  <c r="GV258" i="1"/>
  <c r="HC258" i="1" s="1"/>
  <c r="GX258" i="1"/>
  <c r="I259" i="1"/>
  <c r="P259" i="1" s="1"/>
  <c r="AC259" i="1"/>
  <c r="AE259" i="1"/>
  <c r="AF259" i="1"/>
  <c r="AG259" i="1"/>
  <c r="AH259" i="1"/>
  <c r="CV259" i="1" s="1"/>
  <c r="AI259" i="1"/>
  <c r="CW259" i="1" s="1"/>
  <c r="V259" i="1" s="1"/>
  <c r="AJ259" i="1"/>
  <c r="CX259" i="1" s="1"/>
  <c r="W259" i="1" s="1"/>
  <c r="CQ259" i="1"/>
  <c r="CT259" i="1"/>
  <c r="S259" i="1" s="1"/>
  <c r="CU259" i="1"/>
  <c r="FR259" i="1"/>
  <c r="GL259" i="1"/>
  <c r="GO259" i="1"/>
  <c r="GP259" i="1"/>
  <c r="GV259" i="1"/>
  <c r="HC259" i="1" s="1"/>
  <c r="GX259" i="1" s="1"/>
  <c r="I260" i="1"/>
  <c r="AC260" i="1"/>
  <c r="AE260" i="1"/>
  <c r="AD260" i="1" s="1"/>
  <c r="CR260" i="1" s="1"/>
  <c r="AF260" i="1"/>
  <c r="CT260" i="1" s="1"/>
  <c r="AG260" i="1"/>
  <c r="CU260" i="1" s="1"/>
  <c r="AH260" i="1"/>
  <c r="AI260" i="1"/>
  <c r="AJ260" i="1"/>
  <c r="CX260" i="1" s="1"/>
  <c r="CS260" i="1"/>
  <c r="CV260" i="1"/>
  <c r="CW260" i="1"/>
  <c r="V260" i="1" s="1"/>
  <c r="FR260" i="1"/>
  <c r="GL260" i="1"/>
  <c r="GO260" i="1"/>
  <c r="GP260" i="1"/>
  <c r="GV260" i="1"/>
  <c r="HC260" i="1"/>
  <c r="C261" i="1"/>
  <c r="D261" i="1"/>
  <c r="CX63" i="3"/>
  <c r="AC261" i="1"/>
  <c r="AD261" i="1"/>
  <c r="CR261" i="1" s="1"/>
  <c r="Q261" i="1" s="1"/>
  <c r="AE261" i="1"/>
  <c r="AF261" i="1"/>
  <c r="AG261" i="1"/>
  <c r="CU261" i="1" s="1"/>
  <c r="T261" i="1" s="1"/>
  <c r="AH261" i="1"/>
  <c r="CV261" i="1" s="1"/>
  <c r="U261" i="1" s="1"/>
  <c r="AI261" i="1"/>
  <c r="AJ261" i="1"/>
  <c r="CQ261" i="1"/>
  <c r="P261" i="1" s="1"/>
  <c r="CS261" i="1"/>
  <c r="R261" i="1" s="1"/>
  <c r="CT261" i="1"/>
  <c r="S261" i="1" s="1"/>
  <c r="CW261" i="1"/>
  <c r="V261" i="1" s="1"/>
  <c r="CX261" i="1"/>
  <c r="W261" i="1" s="1"/>
  <c r="FR261" i="1"/>
  <c r="GL261" i="1"/>
  <c r="GO261" i="1"/>
  <c r="GP261" i="1"/>
  <c r="GV261" i="1"/>
  <c r="HC261" i="1" s="1"/>
  <c r="GX261" i="1" s="1"/>
  <c r="I262" i="1"/>
  <c r="AC262" i="1"/>
  <c r="AE262" i="1"/>
  <c r="AF262" i="1"/>
  <c r="AG262" i="1"/>
  <c r="CU262" i="1" s="1"/>
  <c r="AH262" i="1"/>
  <c r="AI262" i="1"/>
  <c r="CW262" i="1" s="1"/>
  <c r="AJ262" i="1"/>
  <c r="CX262" i="1" s="1"/>
  <c r="CT262" i="1"/>
  <c r="CV262" i="1"/>
  <c r="FR262" i="1"/>
  <c r="GL262" i="1"/>
  <c r="GO262" i="1"/>
  <c r="GP262" i="1"/>
  <c r="GV262" i="1"/>
  <c r="HC262" i="1"/>
  <c r="I263" i="1"/>
  <c r="AC263" i="1"/>
  <c r="AE263" i="1"/>
  <c r="AD263" i="1" s="1"/>
  <c r="CR263" i="1" s="1"/>
  <c r="AF263" i="1"/>
  <c r="CT263" i="1" s="1"/>
  <c r="AG263" i="1"/>
  <c r="AH263" i="1"/>
  <c r="CV263" i="1" s="1"/>
  <c r="AI263" i="1"/>
  <c r="CW263" i="1" s="1"/>
  <c r="AJ263" i="1"/>
  <c r="CX263" i="1" s="1"/>
  <c r="CU263" i="1"/>
  <c r="FR263" i="1"/>
  <c r="GL263" i="1"/>
  <c r="GO263" i="1"/>
  <c r="GP263" i="1"/>
  <c r="GV263" i="1"/>
  <c r="HC263" i="1"/>
  <c r="GX263" i="1" s="1"/>
  <c r="C264" i="1"/>
  <c r="D264" i="1"/>
  <c r="I264" i="1"/>
  <c r="AC264" i="1"/>
  <c r="AE264" i="1"/>
  <c r="AF264" i="1"/>
  <c r="AG264" i="1"/>
  <c r="CU264" i="1" s="1"/>
  <c r="AH264" i="1"/>
  <c r="AI264" i="1"/>
  <c r="CW264" i="1" s="1"/>
  <c r="V264" i="1" s="1"/>
  <c r="AJ264" i="1"/>
  <c r="CX264" i="1" s="1"/>
  <c r="W264" i="1" s="1"/>
  <c r="CV264" i="1"/>
  <c r="U264" i="1" s="1"/>
  <c r="FR264" i="1"/>
  <c r="GL264" i="1"/>
  <c r="GO264" i="1"/>
  <c r="GP264" i="1"/>
  <c r="GV264" i="1"/>
  <c r="HC264" i="1"/>
  <c r="GX264" i="1" s="1"/>
  <c r="I265" i="1"/>
  <c r="AC265" i="1"/>
  <c r="AE265" i="1"/>
  <c r="AD265" i="1" s="1"/>
  <c r="CR265" i="1" s="1"/>
  <c r="AF265" i="1"/>
  <c r="AG265" i="1"/>
  <c r="CU265" i="1" s="1"/>
  <c r="T265" i="1" s="1"/>
  <c r="AH265" i="1"/>
  <c r="AI265" i="1"/>
  <c r="CW265" i="1" s="1"/>
  <c r="AJ265" i="1"/>
  <c r="CX265" i="1" s="1"/>
  <c r="CQ265" i="1"/>
  <c r="CS265" i="1"/>
  <c r="CV265" i="1"/>
  <c r="FR265" i="1"/>
  <c r="GL265" i="1"/>
  <c r="GO265" i="1"/>
  <c r="GP265" i="1"/>
  <c r="GV265" i="1"/>
  <c r="HC265" i="1" s="1"/>
  <c r="B267" i="1"/>
  <c r="B256" i="1" s="1"/>
  <c r="C267" i="1"/>
  <c r="C256" i="1" s="1"/>
  <c r="D267" i="1"/>
  <c r="D256" i="1" s="1"/>
  <c r="F267" i="1"/>
  <c r="F256" i="1" s="1"/>
  <c r="G267" i="1"/>
  <c r="G256" i="1" s="1"/>
  <c r="BC267" i="1"/>
  <c r="BX267" i="1"/>
  <c r="BX256" i="1" s="1"/>
  <c r="CK267" i="1"/>
  <c r="CK256" i="1" s="1"/>
  <c r="CL267" i="1"/>
  <c r="CL256" i="1" s="1"/>
  <c r="CM267" i="1"/>
  <c r="CM256" i="1" s="1"/>
  <c r="D297" i="1"/>
  <c r="E299" i="1"/>
  <c r="Z299" i="1"/>
  <c r="AA299" i="1"/>
  <c r="AM299" i="1"/>
  <c r="AN299" i="1"/>
  <c r="BE299" i="1"/>
  <c r="BF299" i="1"/>
  <c r="BG299" i="1"/>
  <c r="BH299" i="1"/>
  <c r="BI299" i="1"/>
  <c r="BJ299" i="1"/>
  <c r="BK299" i="1"/>
  <c r="BL299" i="1"/>
  <c r="BM299" i="1"/>
  <c r="BN299" i="1"/>
  <c r="BO299" i="1"/>
  <c r="BP299" i="1"/>
  <c r="BQ299" i="1"/>
  <c r="BR299" i="1"/>
  <c r="BS299" i="1"/>
  <c r="BT299" i="1"/>
  <c r="BU299" i="1"/>
  <c r="BV299" i="1"/>
  <c r="BW299" i="1"/>
  <c r="BX299" i="1"/>
  <c r="CN299" i="1"/>
  <c r="CO299" i="1"/>
  <c r="CP299" i="1"/>
  <c r="CQ299" i="1"/>
  <c r="CR299" i="1"/>
  <c r="CS299" i="1"/>
  <c r="CT299" i="1"/>
  <c r="CU299" i="1"/>
  <c r="CV299" i="1"/>
  <c r="CW299" i="1"/>
  <c r="CX299" i="1"/>
  <c r="CY299" i="1"/>
  <c r="CZ299" i="1"/>
  <c r="DA299" i="1"/>
  <c r="DB299" i="1"/>
  <c r="DC299" i="1"/>
  <c r="DD299" i="1"/>
  <c r="DE299" i="1"/>
  <c r="DF299" i="1"/>
  <c r="DG299" i="1"/>
  <c r="DH299" i="1"/>
  <c r="DI299" i="1"/>
  <c r="DJ299" i="1"/>
  <c r="DK299" i="1"/>
  <c r="DL299" i="1"/>
  <c r="DM299" i="1"/>
  <c r="DN299" i="1"/>
  <c r="DO299" i="1"/>
  <c r="DP299" i="1"/>
  <c r="DQ299" i="1"/>
  <c r="DR299" i="1"/>
  <c r="DS299" i="1"/>
  <c r="DT299" i="1"/>
  <c r="DU299" i="1"/>
  <c r="DV299" i="1"/>
  <c r="DW299" i="1"/>
  <c r="DX299" i="1"/>
  <c r="DY299" i="1"/>
  <c r="DZ299" i="1"/>
  <c r="EA299" i="1"/>
  <c r="EB299" i="1"/>
  <c r="EC299" i="1"/>
  <c r="ED299" i="1"/>
  <c r="EE299" i="1"/>
  <c r="EF299" i="1"/>
  <c r="EG299" i="1"/>
  <c r="EH299" i="1"/>
  <c r="EI299" i="1"/>
  <c r="EJ299" i="1"/>
  <c r="EK299" i="1"/>
  <c r="EL299" i="1"/>
  <c r="EM299" i="1"/>
  <c r="EN299" i="1"/>
  <c r="EO299" i="1"/>
  <c r="EP299" i="1"/>
  <c r="EQ299" i="1"/>
  <c r="ER299" i="1"/>
  <c r="ES299" i="1"/>
  <c r="ET299" i="1"/>
  <c r="EU299" i="1"/>
  <c r="EV299" i="1"/>
  <c r="EW299" i="1"/>
  <c r="EX299" i="1"/>
  <c r="EY299" i="1"/>
  <c r="EZ299" i="1"/>
  <c r="FA299" i="1"/>
  <c r="FB299" i="1"/>
  <c r="FC299" i="1"/>
  <c r="FD299" i="1"/>
  <c r="FE299" i="1"/>
  <c r="FF299" i="1"/>
  <c r="FG299" i="1"/>
  <c r="FH299" i="1"/>
  <c r="FI299" i="1"/>
  <c r="FJ299" i="1"/>
  <c r="FK299" i="1"/>
  <c r="FL299" i="1"/>
  <c r="FM299" i="1"/>
  <c r="FN299" i="1"/>
  <c r="FO299" i="1"/>
  <c r="FP299" i="1"/>
  <c r="FQ299" i="1"/>
  <c r="FR299" i="1"/>
  <c r="FS299" i="1"/>
  <c r="FT299" i="1"/>
  <c r="FU299" i="1"/>
  <c r="FV299" i="1"/>
  <c r="FW299" i="1"/>
  <c r="FX299" i="1"/>
  <c r="FY299" i="1"/>
  <c r="FZ299" i="1"/>
  <c r="GA299" i="1"/>
  <c r="GB299" i="1"/>
  <c r="GC299" i="1"/>
  <c r="GD299" i="1"/>
  <c r="GE299" i="1"/>
  <c r="GF299" i="1"/>
  <c r="GG299" i="1"/>
  <c r="GH299" i="1"/>
  <c r="GI299" i="1"/>
  <c r="GJ299" i="1"/>
  <c r="GK299" i="1"/>
  <c r="GL299" i="1"/>
  <c r="GM299" i="1"/>
  <c r="GN299" i="1"/>
  <c r="GO299" i="1"/>
  <c r="GP299" i="1"/>
  <c r="GQ299" i="1"/>
  <c r="GR299" i="1"/>
  <c r="GS299" i="1"/>
  <c r="GT299" i="1"/>
  <c r="GU299" i="1"/>
  <c r="GV299" i="1"/>
  <c r="GW299" i="1"/>
  <c r="GX299" i="1"/>
  <c r="C301" i="1"/>
  <c r="D301" i="1"/>
  <c r="AC301" i="1"/>
  <c r="AE301" i="1"/>
  <c r="AD301" i="1" s="1"/>
  <c r="AF301" i="1"/>
  <c r="CT301" i="1" s="1"/>
  <c r="S301" i="1" s="1"/>
  <c r="AG301" i="1"/>
  <c r="AH301" i="1"/>
  <c r="CV301" i="1" s="1"/>
  <c r="U301" i="1" s="1"/>
  <c r="AI301" i="1"/>
  <c r="CW301" i="1" s="1"/>
  <c r="V301" i="1" s="1"/>
  <c r="AJ301" i="1"/>
  <c r="CX301" i="1" s="1"/>
  <c r="W301" i="1" s="1"/>
  <c r="CQ301" i="1"/>
  <c r="P301" i="1" s="1"/>
  <c r="CU301" i="1"/>
  <c r="T301" i="1" s="1"/>
  <c r="FR301" i="1"/>
  <c r="GL301" i="1"/>
  <c r="GO301" i="1"/>
  <c r="GP301" i="1"/>
  <c r="GV301" i="1"/>
  <c r="HC301" i="1" s="1"/>
  <c r="GX301" i="1" s="1"/>
  <c r="AC302" i="1"/>
  <c r="AE302" i="1"/>
  <c r="CS302" i="1" s="1"/>
  <c r="AF302" i="1"/>
  <c r="CT302" i="1" s="1"/>
  <c r="AG302" i="1"/>
  <c r="CU302" i="1" s="1"/>
  <c r="AH302" i="1"/>
  <c r="AI302" i="1"/>
  <c r="CW302" i="1" s="1"/>
  <c r="AJ302" i="1"/>
  <c r="CX302" i="1" s="1"/>
  <c r="CQ302" i="1"/>
  <c r="CV302" i="1"/>
  <c r="FR302" i="1"/>
  <c r="GL302" i="1"/>
  <c r="GO302" i="1"/>
  <c r="GP302" i="1"/>
  <c r="GV302" i="1"/>
  <c r="HC302" i="1" s="1"/>
  <c r="C303" i="1"/>
  <c r="D303" i="1"/>
  <c r="AC303" i="1"/>
  <c r="AE303" i="1"/>
  <c r="AD303" i="1" s="1"/>
  <c r="AF303" i="1"/>
  <c r="CT303" i="1" s="1"/>
  <c r="AG303" i="1"/>
  <c r="CU303" i="1" s="1"/>
  <c r="T303" i="1" s="1"/>
  <c r="AH303" i="1"/>
  <c r="CV303" i="1" s="1"/>
  <c r="AI303" i="1"/>
  <c r="CW303" i="1" s="1"/>
  <c r="V303" i="1" s="1"/>
  <c r="AJ303" i="1"/>
  <c r="CX303" i="1" s="1"/>
  <c r="CQ303" i="1"/>
  <c r="FR303" i="1"/>
  <c r="GL303" i="1"/>
  <c r="GO303" i="1"/>
  <c r="GP303" i="1"/>
  <c r="GV303" i="1"/>
  <c r="HC303" i="1" s="1"/>
  <c r="GX303" i="1" s="1"/>
  <c r="AC304" i="1"/>
  <c r="AE304" i="1"/>
  <c r="AF304" i="1"/>
  <c r="AG304" i="1"/>
  <c r="CU304" i="1" s="1"/>
  <c r="AH304" i="1"/>
  <c r="AI304" i="1"/>
  <c r="CW304" i="1" s="1"/>
  <c r="AJ304" i="1"/>
  <c r="CT304" i="1"/>
  <c r="CV304" i="1"/>
  <c r="CX304" i="1"/>
  <c r="FR304" i="1"/>
  <c r="GL304" i="1"/>
  <c r="GO304" i="1"/>
  <c r="GP304" i="1"/>
  <c r="GV304" i="1"/>
  <c r="HC304" i="1"/>
  <c r="AC305" i="1"/>
  <c r="AE305" i="1"/>
  <c r="AD305" i="1" s="1"/>
  <c r="CR305" i="1" s="1"/>
  <c r="AF305" i="1"/>
  <c r="CT305" i="1" s="1"/>
  <c r="AG305" i="1"/>
  <c r="AH305" i="1"/>
  <c r="AI305" i="1"/>
  <c r="CW305" i="1" s="1"/>
  <c r="AJ305" i="1"/>
  <c r="CX305" i="1" s="1"/>
  <c r="CU305" i="1"/>
  <c r="CV305" i="1"/>
  <c r="FR305" i="1"/>
  <c r="GL305" i="1"/>
  <c r="GO305" i="1"/>
  <c r="GP305" i="1"/>
  <c r="GV305" i="1"/>
  <c r="HC305" i="1" s="1"/>
  <c r="C306" i="1"/>
  <c r="D306" i="1"/>
  <c r="I308" i="1"/>
  <c r="AC306" i="1"/>
  <c r="AE306" i="1"/>
  <c r="AD306" i="1" s="1"/>
  <c r="CR306" i="1" s="1"/>
  <c r="Q306" i="1" s="1"/>
  <c r="AF306" i="1"/>
  <c r="AG306" i="1"/>
  <c r="CU306" i="1" s="1"/>
  <c r="T306" i="1" s="1"/>
  <c r="AH306" i="1"/>
  <c r="CV306" i="1" s="1"/>
  <c r="U306" i="1" s="1"/>
  <c r="AI306" i="1"/>
  <c r="AJ306" i="1"/>
  <c r="CX306" i="1" s="1"/>
  <c r="W306" i="1" s="1"/>
  <c r="CS306" i="1"/>
  <c r="R306" i="1" s="1"/>
  <c r="CT306" i="1"/>
  <c r="S306" i="1" s="1"/>
  <c r="CW306" i="1"/>
  <c r="V306" i="1" s="1"/>
  <c r="FR306" i="1"/>
  <c r="GL306" i="1"/>
  <c r="GO306" i="1"/>
  <c r="GP306" i="1"/>
  <c r="GV306" i="1"/>
  <c r="HC306" i="1" s="1"/>
  <c r="GX306" i="1" s="1"/>
  <c r="I307" i="1"/>
  <c r="AC307" i="1"/>
  <c r="AE307" i="1"/>
  <c r="AD307" i="1" s="1"/>
  <c r="CR307" i="1" s="1"/>
  <c r="AF307" i="1"/>
  <c r="CT307" i="1" s="1"/>
  <c r="AG307" i="1"/>
  <c r="AH307" i="1"/>
  <c r="AI307" i="1"/>
  <c r="CW307" i="1" s="1"/>
  <c r="V307" i="1" s="1"/>
  <c r="AJ307" i="1"/>
  <c r="CX307" i="1" s="1"/>
  <c r="CQ307" i="1"/>
  <c r="CU307" i="1"/>
  <c r="CV307" i="1"/>
  <c r="FR307" i="1"/>
  <c r="GL307" i="1"/>
  <c r="GO307" i="1"/>
  <c r="GP307" i="1"/>
  <c r="GV307" i="1"/>
  <c r="HC307" i="1"/>
  <c r="AC308" i="1"/>
  <c r="AE308" i="1"/>
  <c r="AF308" i="1"/>
  <c r="AG308" i="1"/>
  <c r="CU308" i="1" s="1"/>
  <c r="T308" i="1" s="1"/>
  <c r="AH308" i="1"/>
  <c r="AI308" i="1"/>
  <c r="CW308" i="1" s="1"/>
  <c r="V308" i="1" s="1"/>
  <c r="AJ308" i="1"/>
  <c r="CQ308" i="1"/>
  <c r="P308" i="1" s="1"/>
  <c r="CT308" i="1"/>
  <c r="CV308" i="1"/>
  <c r="CX308" i="1"/>
  <c r="W308" i="1" s="1"/>
  <c r="FR308" i="1"/>
  <c r="GL308" i="1"/>
  <c r="GO308" i="1"/>
  <c r="GP308" i="1"/>
  <c r="GV308" i="1"/>
  <c r="HC308" i="1" s="1"/>
  <c r="C309" i="1"/>
  <c r="D309" i="1"/>
  <c r="AC309" i="1"/>
  <c r="CQ309" i="1" s="1"/>
  <c r="AE309" i="1"/>
  <c r="AD309" i="1" s="1"/>
  <c r="CR309" i="1" s="1"/>
  <c r="AF309" i="1"/>
  <c r="CT309" i="1" s="1"/>
  <c r="AG309" i="1"/>
  <c r="AH309" i="1"/>
  <c r="CV309" i="1" s="1"/>
  <c r="AI309" i="1"/>
  <c r="CW309" i="1" s="1"/>
  <c r="AJ309" i="1"/>
  <c r="CX309" i="1" s="1"/>
  <c r="CS309" i="1"/>
  <c r="CU309" i="1"/>
  <c r="FR309" i="1"/>
  <c r="GL309" i="1"/>
  <c r="GO309" i="1"/>
  <c r="GP309" i="1"/>
  <c r="GV309" i="1"/>
  <c r="HC309" i="1" s="1"/>
  <c r="AC310" i="1"/>
  <c r="CQ310" i="1" s="1"/>
  <c r="AE310" i="1"/>
  <c r="AF310" i="1"/>
  <c r="CT310" i="1" s="1"/>
  <c r="AG310" i="1"/>
  <c r="CU310" i="1" s="1"/>
  <c r="AH310" i="1"/>
  <c r="AI310" i="1"/>
  <c r="CW310" i="1" s="1"/>
  <c r="AJ310" i="1"/>
  <c r="CX310" i="1" s="1"/>
  <c r="CV310" i="1"/>
  <c r="FR310" i="1"/>
  <c r="GL310" i="1"/>
  <c r="GO310" i="1"/>
  <c r="GP310" i="1"/>
  <c r="GV310" i="1"/>
  <c r="HC310" i="1" s="1"/>
  <c r="C311" i="1"/>
  <c r="D311" i="1"/>
  <c r="I311" i="1"/>
  <c r="AC311" i="1"/>
  <c r="AE311" i="1"/>
  <c r="AF311" i="1"/>
  <c r="AG311" i="1"/>
  <c r="CU311" i="1" s="1"/>
  <c r="AH311" i="1"/>
  <c r="AI311" i="1"/>
  <c r="AJ311" i="1"/>
  <c r="CX311" i="1" s="1"/>
  <c r="CS311" i="1"/>
  <c r="R311" i="1" s="1"/>
  <c r="CV311" i="1"/>
  <c r="CW311" i="1"/>
  <c r="FR311" i="1"/>
  <c r="GL311" i="1"/>
  <c r="GO311" i="1"/>
  <c r="GP311" i="1"/>
  <c r="GV311" i="1"/>
  <c r="HC311" i="1" s="1"/>
  <c r="AC312" i="1"/>
  <c r="AE312" i="1"/>
  <c r="AF312" i="1"/>
  <c r="AG312" i="1"/>
  <c r="AH312" i="1"/>
  <c r="CV312" i="1" s="1"/>
  <c r="AI312" i="1"/>
  <c r="CW312" i="1" s="1"/>
  <c r="AJ312" i="1"/>
  <c r="CX312" i="1" s="1"/>
  <c r="CT312" i="1"/>
  <c r="CU312" i="1"/>
  <c r="FR312" i="1"/>
  <c r="GL312" i="1"/>
  <c r="GO312" i="1"/>
  <c r="GP312" i="1"/>
  <c r="GV312" i="1"/>
  <c r="HC312" i="1" s="1"/>
  <c r="B314" i="1"/>
  <c r="B299" i="1" s="1"/>
  <c r="C314" i="1"/>
  <c r="C299" i="1" s="1"/>
  <c r="D314" i="1"/>
  <c r="D299" i="1" s="1"/>
  <c r="F314" i="1"/>
  <c r="F299" i="1" s="1"/>
  <c r="G314" i="1"/>
  <c r="BX314" i="1"/>
  <c r="AO314" i="1" s="1"/>
  <c r="CK314" i="1"/>
  <c r="CK299" i="1" s="1"/>
  <c r="CL314" i="1"/>
  <c r="CL299" i="1" s="1"/>
  <c r="CM314" i="1"/>
  <c r="CM299" i="1" s="1"/>
  <c r="B344" i="1"/>
  <c r="B174" i="1" s="1"/>
  <c r="C344" i="1"/>
  <c r="C174" i="1" s="1"/>
  <c r="D344" i="1"/>
  <c r="D174" i="1" s="1"/>
  <c r="F344" i="1"/>
  <c r="F174" i="1" s="1"/>
  <c r="G344" i="1"/>
  <c r="D374" i="1"/>
  <c r="E376" i="1"/>
  <c r="Z376" i="1"/>
  <c r="AA376" i="1"/>
  <c r="AM376" i="1"/>
  <c r="AN376" i="1"/>
  <c r="BE376" i="1"/>
  <c r="BF376" i="1"/>
  <c r="BG376" i="1"/>
  <c r="BH376" i="1"/>
  <c r="BI376" i="1"/>
  <c r="BJ376" i="1"/>
  <c r="BK376" i="1"/>
  <c r="BL376" i="1"/>
  <c r="BM376" i="1"/>
  <c r="BN376" i="1"/>
  <c r="BO376" i="1"/>
  <c r="BP376" i="1"/>
  <c r="BQ376" i="1"/>
  <c r="BR376" i="1"/>
  <c r="BS376" i="1"/>
  <c r="BT376" i="1"/>
  <c r="BU376" i="1"/>
  <c r="BV376" i="1"/>
  <c r="BW376" i="1"/>
  <c r="CK376" i="1"/>
  <c r="CN376" i="1"/>
  <c r="CO376" i="1"/>
  <c r="CP376" i="1"/>
  <c r="CQ376" i="1"/>
  <c r="CR376" i="1"/>
  <c r="CS376" i="1"/>
  <c r="CT376" i="1"/>
  <c r="CU376" i="1"/>
  <c r="CV376" i="1"/>
  <c r="CW376" i="1"/>
  <c r="CX376" i="1"/>
  <c r="CY376" i="1"/>
  <c r="CZ376" i="1"/>
  <c r="DA376" i="1"/>
  <c r="DB376" i="1"/>
  <c r="DC376" i="1"/>
  <c r="DD376" i="1"/>
  <c r="DE376" i="1"/>
  <c r="DF376" i="1"/>
  <c r="DG376" i="1"/>
  <c r="DH376" i="1"/>
  <c r="DI376" i="1"/>
  <c r="DJ376" i="1"/>
  <c r="DK376" i="1"/>
  <c r="DL376" i="1"/>
  <c r="DM376" i="1"/>
  <c r="DN376" i="1"/>
  <c r="DO376" i="1"/>
  <c r="DP376" i="1"/>
  <c r="DQ376" i="1"/>
  <c r="DR376" i="1"/>
  <c r="DS376" i="1"/>
  <c r="DT376" i="1"/>
  <c r="DU376" i="1"/>
  <c r="DV376" i="1"/>
  <c r="DW376" i="1"/>
  <c r="DX376" i="1"/>
  <c r="DY376" i="1"/>
  <c r="DZ376" i="1"/>
  <c r="EA376" i="1"/>
  <c r="EB376" i="1"/>
  <c r="EC376" i="1"/>
  <c r="ED376" i="1"/>
  <c r="EE376" i="1"/>
  <c r="EF376" i="1"/>
  <c r="EG376" i="1"/>
  <c r="EH376" i="1"/>
  <c r="EI376" i="1"/>
  <c r="EJ376" i="1"/>
  <c r="EK376" i="1"/>
  <c r="EL376" i="1"/>
  <c r="EM376" i="1"/>
  <c r="EN376" i="1"/>
  <c r="EO376" i="1"/>
  <c r="EP376" i="1"/>
  <c r="EQ376" i="1"/>
  <c r="ER376" i="1"/>
  <c r="ES376" i="1"/>
  <c r="ET376" i="1"/>
  <c r="EU376" i="1"/>
  <c r="EV376" i="1"/>
  <c r="EW376" i="1"/>
  <c r="EX376" i="1"/>
  <c r="EY376" i="1"/>
  <c r="EZ376" i="1"/>
  <c r="FA376" i="1"/>
  <c r="FB376" i="1"/>
  <c r="FC376" i="1"/>
  <c r="FD376" i="1"/>
  <c r="FE376" i="1"/>
  <c r="FF376" i="1"/>
  <c r="FG376" i="1"/>
  <c r="FH376" i="1"/>
  <c r="FI376" i="1"/>
  <c r="FJ376" i="1"/>
  <c r="FK376" i="1"/>
  <c r="FL376" i="1"/>
  <c r="FM376" i="1"/>
  <c r="FN376" i="1"/>
  <c r="FO376" i="1"/>
  <c r="FP376" i="1"/>
  <c r="FQ376" i="1"/>
  <c r="FR376" i="1"/>
  <c r="FS376" i="1"/>
  <c r="FT376" i="1"/>
  <c r="FU376" i="1"/>
  <c r="FV376" i="1"/>
  <c r="FW376" i="1"/>
  <c r="FX376" i="1"/>
  <c r="FY376" i="1"/>
  <c r="FZ376" i="1"/>
  <c r="GA376" i="1"/>
  <c r="GB376" i="1"/>
  <c r="GC376" i="1"/>
  <c r="GD376" i="1"/>
  <c r="GE376" i="1"/>
  <c r="GF376" i="1"/>
  <c r="GG376" i="1"/>
  <c r="GH376" i="1"/>
  <c r="GI376" i="1"/>
  <c r="GJ376" i="1"/>
  <c r="GK376" i="1"/>
  <c r="GL376" i="1"/>
  <c r="GM376" i="1"/>
  <c r="GN376" i="1"/>
  <c r="GO376" i="1"/>
  <c r="GP376" i="1"/>
  <c r="GQ376" i="1"/>
  <c r="GR376" i="1"/>
  <c r="GS376" i="1"/>
  <c r="GT376" i="1"/>
  <c r="GU376" i="1"/>
  <c r="GV376" i="1"/>
  <c r="GW376" i="1"/>
  <c r="GX376" i="1"/>
  <c r="C378" i="1"/>
  <c r="D378" i="1"/>
  <c r="AC378" i="1"/>
  <c r="AE378" i="1"/>
  <c r="CS378" i="1" s="1"/>
  <c r="R378" i="1" s="1"/>
  <c r="AF378" i="1"/>
  <c r="AG378" i="1"/>
  <c r="AH378" i="1"/>
  <c r="AI378" i="1"/>
  <c r="CW378" i="1" s="1"/>
  <c r="V378" i="1" s="1"/>
  <c r="AJ378" i="1"/>
  <c r="CX378" i="1" s="1"/>
  <c r="CQ378" i="1"/>
  <c r="P378" i="1" s="1"/>
  <c r="CU378" i="1"/>
  <c r="T378" i="1" s="1"/>
  <c r="CV378" i="1"/>
  <c r="FR378" i="1"/>
  <c r="GL378" i="1"/>
  <c r="GO378" i="1"/>
  <c r="GP378" i="1"/>
  <c r="GV378" i="1"/>
  <c r="HC378" i="1"/>
  <c r="GX378" i="1" s="1"/>
  <c r="C379" i="1"/>
  <c r="D379" i="1"/>
  <c r="AC379" i="1"/>
  <c r="AE379" i="1"/>
  <c r="AF379" i="1"/>
  <c r="AG379" i="1"/>
  <c r="CU379" i="1" s="1"/>
  <c r="T379" i="1" s="1"/>
  <c r="AH379" i="1"/>
  <c r="AI379" i="1"/>
  <c r="CW379" i="1" s="1"/>
  <c r="V379" i="1" s="1"/>
  <c r="AJ379" i="1"/>
  <c r="CS379" i="1"/>
  <c r="R379" i="1" s="1"/>
  <c r="CT379" i="1"/>
  <c r="S379" i="1" s="1"/>
  <c r="CV379" i="1"/>
  <c r="U379" i="1" s="1"/>
  <c r="Q93" i="5" s="1"/>
  <c r="CX379" i="1"/>
  <c r="W379" i="1" s="1"/>
  <c r="FR379" i="1"/>
  <c r="GL379" i="1"/>
  <c r="GN379" i="1"/>
  <c r="GP379" i="1"/>
  <c r="GV379" i="1"/>
  <c r="HC379" i="1"/>
  <c r="GX379" i="1" s="1"/>
  <c r="AC380" i="1"/>
  <c r="AE380" i="1"/>
  <c r="AD380" i="1" s="1"/>
  <c r="CR380" i="1" s="1"/>
  <c r="AF380" i="1"/>
  <c r="CT380" i="1" s="1"/>
  <c r="S380" i="1" s="1"/>
  <c r="AG380" i="1"/>
  <c r="AH380" i="1"/>
  <c r="AI380" i="1"/>
  <c r="CW380" i="1" s="1"/>
  <c r="AJ380" i="1"/>
  <c r="CX380" i="1" s="1"/>
  <c r="W380" i="1" s="1"/>
  <c r="CQ380" i="1"/>
  <c r="CU380" i="1"/>
  <c r="T380" i="1" s="1"/>
  <c r="CV380" i="1"/>
  <c r="U380" i="1" s="1"/>
  <c r="FR380" i="1"/>
  <c r="GL380" i="1"/>
  <c r="GN380" i="1"/>
  <c r="GP380" i="1"/>
  <c r="GV380" i="1"/>
  <c r="HC380" i="1"/>
  <c r="GX380" i="1" s="1"/>
  <c r="AC381" i="1"/>
  <c r="CQ381" i="1" s="1"/>
  <c r="P381" i="1" s="1"/>
  <c r="AE381" i="1"/>
  <c r="AF381" i="1"/>
  <c r="CT381" i="1" s="1"/>
  <c r="AG381" i="1"/>
  <c r="CU381" i="1" s="1"/>
  <c r="T381" i="1" s="1"/>
  <c r="AH381" i="1"/>
  <c r="AI381" i="1"/>
  <c r="CW381" i="1" s="1"/>
  <c r="AJ381" i="1"/>
  <c r="CX381" i="1" s="1"/>
  <c r="W381" i="1" s="1"/>
  <c r="CV381" i="1"/>
  <c r="U381" i="1" s="1"/>
  <c r="FR381" i="1"/>
  <c r="GL381" i="1"/>
  <c r="GN381" i="1"/>
  <c r="GP381" i="1"/>
  <c r="GV381" i="1"/>
  <c r="HC381" i="1" s="1"/>
  <c r="GX381" i="1" s="1"/>
  <c r="C382" i="1"/>
  <c r="D382" i="1"/>
  <c r="AC382" i="1"/>
  <c r="CQ382" i="1" s="1"/>
  <c r="AE382" i="1"/>
  <c r="AD382" i="1" s="1"/>
  <c r="CR382" i="1" s="1"/>
  <c r="AF382" i="1"/>
  <c r="CT382" i="1" s="1"/>
  <c r="S382" i="1" s="1"/>
  <c r="AG382" i="1"/>
  <c r="AH382" i="1"/>
  <c r="AI382" i="1"/>
  <c r="CW382" i="1" s="1"/>
  <c r="V382" i="1" s="1"/>
  <c r="AJ382" i="1"/>
  <c r="CX382" i="1" s="1"/>
  <c r="W382" i="1" s="1"/>
  <c r="CS382" i="1"/>
  <c r="R382" i="1" s="1"/>
  <c r="CU382" i="1"/>
  <c r="CV382" i="1"/>
  <c r="U382" i="1" s="1"/>
  <c r="FR382" i="1"/>
  <c r="GL382" i="1"/>
  <c r="GN382" i="1"/>
  <c r="GP382" i="1"/>
  <c r="GV382" i="1"/>
  <c r="HC382" i="1" s="1"/>
  <c r="GX382" i="1" s="1"/>
  <c r="AC383" i="1"/>
  <c r="CQ383" i="1" s="1"/>
  <c r="AE383" i="1"/>
  <c r="AF383" i="1"/>
  <c r="AG383" i="1"/>
  <c r="AH383" i="1"/>
  <c r="CV383" i="1" s="1"/>
  <c r="AI383" i="1"/>
  <c r="CW383" i="1" s="1"/>
  <c r="AJ383" i="1"/>
  <c r="CX383" i="1" s="1"/>
  <c r="CT383" i="1"/>
  <c r="CU383" i="1"/>
  <c r="FR383" i="1"/>
  <c r="GL383" i="1"/>
  <c r="GN383" i="1"/>
  <c r="GP383" i="1"/>
  <c r="GV383" i="1"/>
  <c r="HC383" i="1" s="1"/>
  <c r="C384" i="1"/>
  <c r="D384" i="1"/>
  <c r="I384" i="1"/>
  <c r="AC384" i="1"/>
  <c r="AE384" i="1"/>
  <c r="AF384" i="1"/>
  <c r="AG384" i="1"/>
  <c r="CU384" i="1" s="1"/>
  <c r="AH384" i="1"/>
  <c r="CV384" i="1" s="1"/>
  <c r="U384" i="1" s="1"/>
  <c r="AI384" i="1"/>
  <c r="AJ384" i="1"/>
  <c r="CX384" i="1" s="1"/>
  <c r="W384" i="1" s="1"/>
  <c r="CQ384" i="1"/>
  <c r="CW384" i="1"/>
  <c r="V384" i="1" s="1"/>
  <c r="FR384" i="1"/>
  <c r="GL384" i="1"/>
  <c r="GO384" i="1"/>
  <c r="GP384" i="1"/>
  <c r="GV384" i="1"/>
  <c r="HC384" i="1"/>
  <c r="GX384" i="1" s="1"/>
  <c r="AC385" i="1"/>
  <c r="AE385" i="1"/>
  <c r="AF385" i="1"/>
  <c r="AG385" i="1"/>
  <c r="AH385" i="1"/>
  <c r="CV385" i="1" s="1"/>
  <c r="AI385" i="1"/>
  <c r="CW385" i="1" s="1"/>
  <c r="AJ385" i="1"/>
  <c r="CQ385" i="1"/>
  <c r="CT385" i="1"/>
  <c r="CU385" i="1"/>
  <c r="CX385" i="1"/>
  <c r="FR385" i="1"/>
  <c r="GL385" i="1"/>
  <c r="GO385" i="1"/>
  <c r="GP385" i="1"/>
  <c r="GV385" i="1"/>
  <c r="HC385" i="1" s="1"/>
  <c r="B387" i="1"/>
  <c r="B376" i="1" s="1"/>
  <c r="C387" i="1"/>
  <c r="C376" i="1" s="1"/>
  <c r="D387" i="1"/>
  <c r="D376" i="1" s="1"/>
  <c r="F387" i="1"/>
  <c r="F376" i="1" s="1"/>
  <c r="G387" i="1"/>
  <c r="BX387" i="1"/>
  <c r="AO387" i="1" s="1"/>
  <c r="AO376" i="1" s="1"/>
  <c r="CK387" i="1"/>
  <c r="BB387" i="1" s="1"/>
  <c r="BB376" i="1" s="1"/>
  <c r="CL387" i="1"/>
  <c r="CM387" i="1"/>
  <c r="CM376" i="1" s="1"/>
  <c r="F391" i="1"/>
  <c r="D417" i="1"/>
  <c r="E419" i="1"/>
  <c r="Z419" i="1"/>
  <c r="AA419" i="1"/>
  <c r="AM419" i="1"/>
  <c r="AN419" i="1"/>
  <c r="BE419" i="1"/>
  <c r="BF419" i="1"/>
  <c r="BG419" i="1"/>
  <c r="BH419" i="1"/>
  <c r="BI419" i="1"/>
  <c r="BJ419" i="1"/>
  <c r="BK419" i="1"/>
  <c r="BL419" i="1"/>
  <c r="BM419" i="1"/>
  <c r="BN419" i="1"/>
  <c r="BO419" i="1"/>
  <c r="BP419" i="1"/>
  <c r="BQ419" i="1"/>
  <c r="BR419" i="1"/>
  <c r="BS419" i="1"/>
  <c r="BT419" i="1"/>
  <c r="BU419" i="1"/>
  <c r="BV419" i="1"/>
  <c r="BW419" i="1"/>
  <c r="CN419" i="1"/>
  <c r="CO419" i="1"/>
  <c r="CP419" i="1"/>
  <c r="CQ419" i="1"/>
  <c r="CR419" i="1"/>
  <c r="CS419" i="1"/>
  <c r="CT419" i="1"/>
  <c r="CU419" i="1"/>
  <c r="CV419" i="1"/>
  <c r="CW419" i="1"/>
  <c r="CX419" i="1"/>
  <c r="CY419" i="1"/>
  <c r="CZ419" i="1"/>
  <c r="DA419" i="1"/>
  <c r="DB419" i="1"/>
  <c r="DC419" i="1"/>
  <c r="DD419" i="1"/>
  <c r="DE419" i="1"/>
  <c r="DF419" i="1"/>
  <c r="DG419" i="1"/>
  <c r="DH419" i="1"/>
  <c r="DI419" i="1"/>
  <c r="DJ419" i="1"/>
  <c r="DK419" i="1"/>
  <c r="DL419" i="1"/>
  <c r="DM419" i="1"/>
  <c r="DN419" i="1"/>
  <c r="DO419" i="1"/>
  <c r="DP419" i="1"/>
  <c r="DQ419" i="1"/>
  <c r="DR419" i="1"/>
  <c r="DS419" i="1"/>
  <c r="DT419" i="1"/>
  <c r="DU419" i="1"/>
  <c r="DV419" i="1"/>
  <c r="DW419" i="1"/>
  <c r="DX419" i="1"/>
  <c r="DY419" i="1"/>
  <c r="DZ419" i="1"/>
  <c r="EA419" i="1"/>
  <c r="EB419" i="1"/>
  <c r="EC419" i="1"/>
  <c r="ED419" i="1"/>
  <c r="EE419" i="1"/>
  <c r="EF419" i="1"/>
  <c r="EG419" i="1"/>
  <c r="EH419" i="1"/>
  <c r="EI419" i="1"/>
  <c r="EJ419" i="1"/>
  <c r="EK419" i="1"/>
  <c r="EL419" i="1"/>
  <c r="EM419" i="1"/>
  <c r="EN419" i="1"/>
  <c r="EO419" i="1"/>
  <c r="EP419" i="1"/>
  <c r="EQ419" i="1"/>
  <c r="ER419" i="1"/>
  <c r="ES419" i="1"/>
  <c r="ET419" i="1"/>
  <c r="EU419" i="1"/>
  <c r="EV419" i="1"/>
  <c r="EW419" i="1"/>
  <c r="EX419" i="1"/>
  <c r="EY419" i="1"/>
  <c r="EZ419" i="1"/>
  <c r="FA419" i="1"/>
  <c r="FB419" i="1"/>
  <c r="FC419" i="1"/>
  <c r="FD419" i="1"/>
  <c r="FE419" i="1"/>
  <c r="FF419" i="1"/>
  <c r="FG419" i="1"/>
  <c r="FH419" i="1"/>
  <c r="FI419" i="1"/>
  <c r="FJ419" i="1"/>
  <c r="FK419" i="1"/>
  <c r="FL419" i="1"/>
  <c r="FM419" i="1"/>
  <c r="FN419" i="1"/>
  <c r="FO419" i="1"/>
  <c r="FP419" i="1"/>
  <c r="FQ419" i="1"/>
  <c r="FR419" i="1"/>
  <c r="FS419" i="1"/>
  <c r="FT419" i="1"/>
  <c r="FU419" i="1"/>
  <c r="FV419" i="1"/>
  <c r="FW419" i="1"/>
  <c r="FX419" i="1"/>
  <c r="FY419" i="1"/>
  <c r="FZ419" i="1"/>
  <c r="GA419" i="1"/>
  <c r="GB419" i="1"/>
  <c r="GC419" i="1"/>
  <c r="GD419" i="1"/>
  <c r="GE419" i="1"/>
  <c r="GF419" i="1"/>
  <c r="GG419" i="1"/>
  <c r="GH419" i="1"/>
  <c r="GI419" i="1"/>
  <c r="GJ419" i="1"/>
  <c r="GK419" i="1"/>
  <c r="GL419" i="1"/>
  <c r="GM419" i="1"/>
  <c r="GN419" i="1"/>
  <c r="GO419" i="1"/>
  <c r="GP419" i="1"/>
  <c r="GQ419" i="1"/>
  <c r="GR419" i="1"/>
  <c r="GS419" i="1"/>
  <c r="GT419" i="1"/>
  <c r="GU419" i="1"/>
  <c r="GV419" i="1"/>
  <c r="GW419" i="1"/>
  <c r="GX419" i="1"/>
  <c r="C421" i="1"/>
  <c r="D421" i="1"/>
  <c r="AC421" i="1"/>
  <c r="AD421" i="1"/>
  <c r="CR421" i="1" s="1"/>
  <c r="Q421" i="1" s="1"/>
  <c r="AE421" i="1"/>
  <c r="CS421" i="1" s="1"/>
  <c r="R421" i="1" s="1"/>
  <c r="AF421" i="1"/>
  <c r="CT421" i="1" s="1"/>
  <c r="S421" i="1" s="1"/>
  <c r="CZ421" i="1" s="1"/>
  <c r="Y421" i="1" s="1"/>
  <c r="AG421" i="1"/>
  <c r="AH421" i="1"/>
  <c r="CV421" i="1" s="1"/>
  <c r="U421" i="1" s="1"/>
  <c r="AI421" i="1"/>
  <c r="CW421" i="1" s="1"/>
  <c r="V421" i="1" s="1"/>
  <c r="AJ421" i="1"/>
  <c r="CX421" i="1" s="1"/>
  <c r="W421" i="1" s="1"/>
  <c r="CQ421" i="1"/>
  <c r="P421" i="1" s="1"/>
  <c r="CU421" i="1"/>
  <c r="T421" i="1" s="1"/>
  <c r="FR421" i="1"/>
  <c r="GL421" i="1"/>
  <c r="GO421" i="1"/>
  <c r="GP421" i="1"/>
  <c r="GV421" i="1"/>
  <c r="HC421" i="1" s="1"/>
  <c r="GX421" i="1"/>
  <c r="I422" i="1"/>
  <c r="AC422" i="1"/>
  <c r="AD422" i="1"/>
  <c r="CR422" i="1" s="1"/>
  <c r="Q422" i="1" s="1"/>
  <c r="AE422" i="1"/>
  <c r="AF422" i="1"/>
  <c r="CT422" i="1" s="1"/>
  <c r="S422" i="1" s="1"/>
  <c r="AG422" i="1"/>
  <c r="CU422" i="1" s="1"/>
  <c r="T422" i="1" s="1"/>
  <c r="AH422" i="1"/>
  <c r="CV422" i="1" s="1"/>
  <c r="U422" i="1" s="1"/>
  <c r="AI422" i="1"/>
  <c r="AJ422" i="1"/>
  <c r="CX422" i="1" s="1"/>
  <c r="W422" i="1" s="1"/>
  <c r="CS422" i="1"/>
  <c r="R422" i="1" s="1"/>
  <c r="CW422" i="1"/>
  <c r="V422" i="1" s="1"/>
  <c r="FR422" i="1"/>
  <c r="GL422" i="1"/>
  <c r="GO422" i="1"/>
  <c r="GP422" i="1"/>
  <c r="GV422" i="1"/>
  <c r="HC422" i="1" s="1"/>
  <c r="GX422" i="1" s="1"/>
  <c r="C423" i="1"/>
  <c r="D423" i="1"/>
  <c r="U423" i="1"/>
  <c r="Q110" i="5" s="1"/>
  <c r="AC423" i="1"/>
  <c r="AD423" i="1"/>
  <c r="AE423" i="1"/>
  <c r="CS423" i="1" s="1"/>
  <c r="R423" i="1" s="1"/>
  <c r="AF423" i="1"/>
  <c r="CT423" i="1" s="1"/>
  <c r="S423" i="1" s="1"/>
  <c r="CZ423" i="1" s="1"/>
  <c r="Y423" i="1" s="1"/>
  <c r="AG423" i="1"/>
  <c r="AH423" i="1"/>
  <c r="CV423" i="1" s="1"/>
  <c r="AI423" i="1"/>
  <c r="CW423" i="1" s="1"/>
  <c r="V423" i="1" s="1"/>
  <c r="AJ423" i="1"/>
  <c r="CX423" i="1" s="1"/>
  <c r="W423" i="1" s="1"/>
  <c r="CQ423" i="1"/>
  <c r="P423" i="1" s="1"/>
  <c r="CR423" i="1"/>
  <c r="Q423" i="1" s="1"/>
  <c r="CU423" i="1"/>
  <c r="T423" i="1" s="1"/>
  <c r="FR423" i="1"/>
  <c r="GL423" i="1"/>
  <c r="BZ435" i="1" s="1"/>
  <c r="BZ419" i="1" s="1"/>
  <c r="GO423" i="1"/>
  <c r="GP423" i="1"/>
  <c r="GV423" i="1"/>
  <c r="HC423" i="1" s="1"/>
  <c r="GX423" i="1"/>
  <c r="I424" i="1"/>
  <c r="AC424" i="1"/>
  <c r="AE424" i="1"/>
  <c r="AD424" i="1" s="1"/>
  <c r="CR424" i="1" s="1"/>
  <c r="Q424" i="1" s="1"/>
  <c r="AF424" i="1"/>
  <c r="AG424" i="1"/>
  <c r="CU424" i="1" s="1"/>
  <c r="T424" i="1" s="1"/>
  <c r="AH424" i="1"/>
  <c r="CV424" i="1" s="1"/>
  <c r="U424" i="1" s="1"/>
  <c r="AI424" i="1"/>
  <c r="CW424" i="1" s="1"/>
  <c r="V424" i="1" s="1"/>
  <c r="AJ424" i="1"/>
  <c r="CX424" i="1" s="1"/>
  <c r="W424" i="1" s="1"/>
  <c r="CQ424" i="1"/>
  <c r="P424" i="1" s="1"/>
  <c r="FR424" i="1"/>
  <c r="GL424" i="1"/>
  <c r="GO424" i="1"/>
  <c r="GP424" i="1"/>
  <c r="GV424" i="1"/>
  <c r="HC424" i="1" s="1"/>
  <c r="GX424" i="1" s="1"/>
  <c r="C425" i="1"/>
  <c r="D425" i="1"/>
  <c r="U425" i="1"/>
  <c r="AC425" i="1"/>
  <c r="AE425" i="1"/>
  <c r="AF425" i="1"/>
  <c r="AG425" i="1"/>
  <c r="CU425" i="1" s="1"/>
  <c r="T425" i="1" s="1"/>
  <c r="AH425" i="1"/>
  <c r="AI425" i="1"/>
  <c r="CW425" i="1" s="1"/>
  <c r="V425" i="1" s="1"/>
  <c r="AJ425" i="1"/>
  <c r="CT425" i="1"/>
  <c r="S425" i="1" s="1"/>
  <c r="CV425" i="1"/>
  <c r="CX425" i="1"/>
  <c r="W425" i="1" s="1"/>
  <c r="FR425" i="1"/>
  <c r="GL425" i="1"/>
  <c r="GO425" i="1"/>
  <c r="GP425" i="1"/>
  <c r="GV425" i="1"/>
  <c r="HC425" i="1" s="1"/>
  <c r="GX425" i="1" s="1"/>
  <c r="I426" i="1"/>
  <c r="AC426" i="1"/>
  <c r="AD426" i="1"/>
  <c r="AE426" i="1"/>
  <c r="AF426" i="1"/>
  <c r="CT426" i="1" s="1"/>
  <c r="S426" i="1" s="1"/>
  <c r="AG426" i="1"/>
  <c r="AH426" i="1"/>
  <c r="CV426" i="1" s="1"/>
  <c r="U426" i="1" s="1"/>
  <c r="AI426" i="1"/>
  <c r="AJ426" i="1"/>
  <c r="CX426" i="1" s="1"/>
  <c r="W426" i="1" s="1"/>
  <c r="CQ426" i="1"/>
  <c r="CS426" i="1"/>
  <c r="R426" i="1" s="1"/>
  <c r="CU426" i="1"/>
  <c r="T426" i="1" s="1"/>
  <c r="CW426" i="1"/>
  <c r="FR426" i="1"/>
  <c r="GL426" i="1"/>
  <c r="GO426" i="1"/>
  <c r="GP426" i="1"/>
  <c r="GV426" i="1"/>
  <c r="HC426" i="1" s="1"/>
  <c r="GX426" i="1" s="1"/>
  <c r="I427" i="1"/>
  <c r="AC427" i="1"/>
  <c r="AE427" i="1"/>
  <c r="AD427" i="1" s="1"/>
  <c r="AF427" i="1"/>
  <c r="CT427" i="1" s="1"/>
  <c r="AG427" i="1"/>
  <c r="CU427" i="1" s="1"/>
  <c r="AH427" i="1"/>
  <c r="CV427" i="1" s="1"/>
  <c r="AI427" i="1"/>
  <c r="AJ427" i="1"/>
  <c r="CX427" i="1" s="1"/>
  <c r="CR427" i="1"/>
  <c r="Q427" i="1" s="1"/>
  <c r="CS427" i="1"/>
  <c r="CW427" i="1"/>
  <c r="V427" i="1" s="1"/>
  <c r="FR427" i="1"/>
  <c r="GL427" i="1"/>
  <c r="GO427" i="1"/>
  <c r="GP427" i="1"/>
  <c r="GV427" i="1"/>
  <c r="HC427" i="1" s="1"/>
  <c r="I428" i="1"/>
  <c r="U428" i="1"/>
  <c r="AC428" i="1"/>
  <c r="AD428" i="1"/>
  <c r="AE428" i="1"/>
  <c r="AF428" i="1"/>
  <c r="CT428" i="1" s="1"/>
  <c r="S428" i="1" s="1"/>
  <c r="AG428" i="1"/>
  <c r="AH428" i="1"/>
  <c r="CV428" i="1" s="1"/>
  <c r="AI428" i="1"/>
  <c r="AJ428" i="1"/>
  <c r="CX428" i="1" s="1"/>
  <c r="W428" i="1" s="1"/>
  <c r="CQ428" i="1"/>
  <c r="P428" i="1" s="1"/>
  <c r="CR428" i="1"/>
  <c r="Q428" i="1" s="1"/>
  <c r="CS428" i="1"/>
  <c r="CU428" i="1"/>
  <c r="T428" i="1" s="1"/>
  <c r="CW428" i="1"/>
  <c r="FR428" i="1"/>
  <c r="GL428" i="1"/>
  <c r="GO428" i="1"/>
  <c r="GP428" i="1"/>
  <c r="GV428" i="1"/>
  <c r="HC428" i="1" s="1"/>
  <c r="GX428" i="1" s="1"/>
  <c r="C429" i="1"/>
  <c r="D429" i="1"/>
  <c r="AC429" i="1"/>
  <c r="CQ429" i="1" s="1"/>
  <c r="AE429" i="1"/>
  <c r="AD429" i="1" s="1"/>
  <c r="CR429" i="1" s="1"/>
  <c r="AF429" i="1"/>
  <c r="AG429" i="1"/>
  <c r="CU429" i="1" s="1"/>
  <c r="AH429" i="1"/>
  <c r="CV429" i="1" s="1"/>
  <c r="U429" i="1" s="1"/>
  <c r="Q132" i="5" s="1"/>
  <c r="AI429" i="1"/>
  <c r="AJ429" i="1"/>
  <c r="CX429" i="1" s="1"/>
  <c r="W429" i="1" s="1"/>
  <c r="CS429" i="1"/>
  <c r="R429" i="1" s="1"/>
  <c r="CW429" i="1"/>
  <c r="FR429" i="1"/>
  <c r="GL429" i="1"/>
  <c r="GO429" i="1"/>
  <c r="GP429" i="1"/>
  <c r="GV429" i="1"/>
  <c r="HC429" i="1"/>
  <c r="GX429" i="1" s="1"/>
  <c r="AC430" i="1"/>
  <c r="AD430" i="1"/>
  <c r="AB430" i="1" s="1"/>
  <c r="AE430" i="1"/>
  <c r="AF430" i="1"/>
  <c r="CT430" i="1" s="1"/>
  <c r="AG430" i="1"/>
  <c r="CU430" i="1" s="1"/>
  <c r="AH430" i="1"/>
  <c r="CV430" i="1" s="1"/>
  <c r="AI430" i="1"/>
  <c r="AJ430" i="1"/>
  <c r="CX430" i="1" s="1"/>
  <c r="CQ430" i="1"/>
  <c r="CS430" i="1"/>
  <c r="CW430" i="1"/>
  <c r="FR430" i="1"/>
  <c r="GL430" i="1"/>
  <c r="GO430" i="1"/>
  <c r="GP430" i="1"/>
  <c r="GV430" i="1"/>
  <c r="HC430" i="1"/>
  <c r="I431" i="1"/>
  <c r="AC431" i="1"/>
  <c r="AE431" i="1"/>
  <c r="AD431" i="1" s="1"/>
  <c r="CR431" i="1" s="1"/>
  <c r="AF431" i="1"/>
  <c r="CT431" i="1" s="1"/>
  <c r="AG431" i="1"/>
  <c r="AH431" i="1"/>
  <c r="CV431" i="1" s="1"/>
  <c r="AI431" i="1"/>
  <c r="CW431" i="1" s="1"/>
  <c r="AJ431" i="1"/>
  <c r="CX431" i="1" s="1"/>
  <c r="CQ431" i="1"/>
  <c r="CU431" i="1"/>
  <c r="T431" i="1" s="1"/>
  <c r="FR431" i="1"/>
  <c r="GL431" i="1"/>
  <c r="GO431" i="1"/>
  <c r="GP431" i="1"/>
  <c r="GV431" i="1"/>
  <c r="HC431" i="1" s="1"/>
  <c r="AC432" i="1"/>
  <c r="AE432" i="1"/>
  <c r="AF432" i="1"/>
  <c r="CT432" i="1" s="1"/>
  <c r="AG432" i="1"/>
  <c r="CU432" i="1" s="1"/>
  <c r="AH432" i="1"/>
  <c r="CV432" i="1" s="1"/>
  <c r="AI432" i="1"/>
  <c r="CW432" i="1" s="1"/>
  <c r="AJ432" i="1"/>
  <c r="CX432" i="1" s="1"/>
  <c r="FR432" i="1"/>
  <c r="GL432" i="1"/>
  <c r="GO432" i="1"/>
  <c r="GP432" i="1"/>
  <c r="GV432" i="1"/>
  <c r="HC432" i="1" s="1"/>
  <c r="AC433" i="1"/>
  <c r="AD433" i="1"/>
  <c r="AE433" i="1"/>
  <c r="AF433" i="1"/>
  <c r="CT433" i="1" s="1"/>
  <c r="AG433" i="1"/>
  <c r="CU433" i="1" s="1"/>
  <c r="AH433" i="1"/>
  <c r="CV433" i="1" s="1"/>
  <c r="AI433" i="1"/>
  <c r="AJ433" i="1"/>
  <c r="CX433" i="1" s="1"/>
  <c r="CQ433" i="1"/>
  <c r="CS433" i="1"/>
  <c r="CW433" i="1"/>
  <c r="FR433" i="1"/>
  <c r="GL433" i="1"/>
  <c r="GO433" i="1"/>
  <c r="GP433" i="1"/>
  <c r="GV433" i="1"/>
  <c r="HC433" i="1" s="1"/>
  <c r="B435" i="1"/>
  <c r="B419" i="1" s="1"/>
  <c r="C435" i="1"/>
  <c r="C419" i="1" s="1"/>
  <c r="D435" i="1"/>
  <c r="D419" i="1" s="1"/>
  <c r="F435" i="1"/>
  <c r="F419" i="1" s="1"/>
  <c r="G435" i="1"/>
  <c r="BX435" i="1"/>
  <c r="AO435" i="1" s="1"/>
  <c r="AO419" i="1" s="1"/>
  <c r="CK435" i="1"/>
  <c r="CK419" i="1" s="1"/>
  <c r="CL435" i="1"/>
  <c r="CL419" i="1" s="1"/>
  <c r="CM435" i="1"/>
  <c r="BD435" i="1" s="1"/>
  <c r="F439" i="1"/>
  <c r="D465" i="1"/>
  <c r="E467" i="1"/>
  <c r="Z467" i="1"/>
  <c r="AA467" i="1"/>
  <c r="AM467" i="1"/>
  <c r="AN467" i="1"/>
  <c r="BC467" i="1"/>
  <c r="BE467" i="1"/>
  <c r="BF467" i="1"/>
  <c r="BG467" i="1"/>
  <c r="BH467" i="1"/>
  <c r="BI467" i="1"/>
  <c r="BJ467" i="1"/>
  <c r="BK467" i="1"/>
  <c r="BL467" i="1"/>
  <c r="BM467" i="1"/>
  <c r="BN467" i="1"/>
  <c r="BO467" i="1"/>
  <c r="BP467" i="1"/>
  <c r="BQ467" i="1"/>
  <c r="BR467" i="1"/>
  <c r="BS467" i="1"/>
  <c r="BT467" i="1"/>
  <c r="BU467" i="1"/>
  <c r="BV467" i="1"/>
  <c r="BW467" i="1"/>
  <c r="CK467" i="1"/>
  <c r="CN467" i="1"/>
  <c r="CO467" i="1"/>
  <c r="CP467" i="1"/>
  <c r="CQ467" i="1"/>
  <c r="CR467" i="1"/>
  <c r="CS467" i="1"/>
  <c r="CT467" i="1"/>
  <c r="CU467" i="1"/>
  <c r="CV467" i="1"/>
  <c r="CW467" i="1"/>
  <c r="CX467" i="1"/>
  <c r="CY467" i="1"/>
  <c r="CZ467" i="1"/>
  <c r="DA467" i="1"/>
  <c r="DB467" i="1"/>
  <c r="DC467" i="1"/>
  <c r="DD467" i="1"/>
  <c r="DE467" i="1"/>
  <c r="DF467" i="1"/>
  <c r="DG467" i="1"/>
  <c r="DH467" i="1"/>
  <c r="DI467" i="1"/>
  <c r="DJ467" i="1"/>
  <c r="DK467" i="1"/>
  <c r="DL467" i="1"/>
  <c r="DM467" i="1"/>
  <c r="DN467" i="1"/>
  <c r="DO467" i="1"/>
  <c r="DP467" i="1"/>
  <c r="DQ467" i="1"/>
  <c r="DR467" i="1"/>
  <c r="DS467" i="1"/>
  <c r="DT467" i="1"/>
  <c r="DU467" i="1"/>
  <c r="DV467" i="1"/>
  <c r="DW467" i="1"/>
  <c r="DX467" i="1"/>
  <c r="DY467" i="1"/>
  <c r="DZ467" i="1"/>
  <c r="EA467" i="1"/>
  <c r="EB467" i="1"/>
  <c r="EC467" i="1"/>
  <c r="ED467" i="1"/>
  <c r="EE467" i="1"/>
  <c r="EF467" i="1"/>
  <c r="EG467" i="1"/>
  <c r="EH467" i="1"/>
  <c r="EI467" i="1"/>
  <c r="EJ467" i="1"/>
  <c r="EK467" i="1"/>
  <c r="EL467" i="1"/>
  <c r="EM467" i="1"/>
  <c r="EN467" i="1"/>
  <c r="EO467" i="1"/>
  <c r="EP467" i="1"/>
  <c r="EQ467" i="1"/>
  <c r="ER467" i="1"/>
  <c r="ES467" i="1"/>
  <c r="ET467" i="1"/>
  <c r="EU467" i="1"/>
  <c r="EV467" i="1"/>
  <c r="EW467" i="1"/>
  <c r="EX467" i="1"/>
  <c r="EY467" i="1"/>
  <c r="EZ467" i="1"/>
  <c r="FA467" i="1"/>
  <c r="FB467" i="1"/>
  <c r="FC467" i="1"/>
  <c r="FD467" i="1"/>
  <c r="FE467" i="1"/>
  <c r="FF467" i="1"/>
  <c r="FG467" i="1"/>
  <c r="FH467" i="1"/>
  <c r="FI467" i="1"/>
  <c r="FJ467" i="1"/>
  <c r="FK467" i="1"/>
  <c r="FL467" i="1"/>
  <c r="FM467" i="1"/>
  <c r="FN467" i="1"/>
  <c r="FO467" i="1"/>
  <c r="FP467" i="1"/>
  <c r="FQ467" i="1"/>
  <c r="FR467" i="1"/>
  <c r="FS467" i="1"/>
  <c r="FT467" i="1"/>
  <c r="FU467" i="1"/>
  <c r="FV467" i="1"/>
  <c r="FW467" i="1"/>
  <c r="FX467" i="1"/>
  <c r="FY467" i="1"/>
  <c r="FZ467" i="1"/>
  <c r="GA467" i="1"/>
  <c r="GB467" i="1"/>
  <c r="GC467" i="1"/>
  <c r="GD467" i="1"/>
  <c r="GE467" i="1"/>
  <c r="GF467" i="1"/>
  <c r="GG467" i="1"/>
  <c r="GH467" i="1"/>
  <c r="GI467" i="1"/>
  <c r="GJ467" i="1"/>
  <c r="GK467" i="1"/>
  <c r="GL467" i="1"/>
  <c r="GM467" i="1"/>
  <c r="GN467" i="1"/>
  <c r="GO467" i="1"/>
  <c r="GP467" i="1"/>
  <c r="GQ467" i="1"/>
  <c r="GR467" i="1"/>
  <c r="GS467" i="1"/>
  <c r="GT467" i="1"/>
  <c r="GU467" i="1"/>
  <c r="GV467" i="1"/>
  <c r="GW467" i="1"/>
  <c r="GX467" i="1"/>
  <c r="C469" i="1"/>
  <c r="D469" i="1"/>
  <c r="AC469" i="1"/>
  <c r="AE469" i="1"/>
  <c r="AD469" i="1" s="1"/>
  <c r="AF469" i="1"/>
  <c r="CT469" i="1" s="1"/>
  <c r="S469" i="1" s="1"/>
  <c r="AG469" i="1"/>
  <c r="AH469" i="1"/>
  <c r="CV469" i="1" s="1"/>
  <c r="U469" i="1" s="1"/>
  <c r="AI469" i="1"/>
  <c r="CW469" i="1" s="1"/>
  <c r="V469" i="1" s="1"/>
  <c r="AI473" i="1" s="1"/>
  <c r="AJ469" i="1"/>
  <c r="CX469" i="1" s="1"/>
  <c r="W469" i="1" s="1"/>
  <c r="CQ469" i="1"/>
  <c r="P469" i="1" s="1"/>
  <c r="CU469" i="1"/>
  <c r="T469" i="1" s="1"/>
  <c r="AG473" i="1" s="1"/>
  <c r="FR469" i="1"/>
  <c r="GL469" i="1"/>
  <c r="GO469" i="1"/>
  <c r="GP469" i="1"/>
  <c r="GV469" i="1"/>
  <c r="HC469" i="1" s="1"/>
  <c r="GX469" i="1" s="1"/>
  <c r="CJ473" i="1" s="1"/>
  <c r="O470" i="1"/>
  <c r="P470" i="1"/>
  <c r="Q470" i="1"/>
  <c r="R470" i="1"/>
  <c r="S470" i="1"/>
  <c r="T470" i="1"/>
  <c r="U470" i="1"/>
  <c r="V470" i="1"/>
  <c r="W470" i="1"/>
  <c r="X470" i="1"/>
  <c r="Y470" i="1"/>
  <c r="AB470" i="1"/>
  <c r="CP470" i="1" s="1"/>
  <c r="GM470" i="1" s="1"/>
  <c r="HD470" i="1" s="1"/>
  <c r="AC470" i="1"/>
  <c r="AD470" i="1"/>
  <c r="AE470" i="1"/>
  <c r="AF470" i="1"/>
  <c r="AG470" i="1"/>
  <c r="AH470" i="1"/>
  <c r="AI470" i="1"/>
  <c r="AJ470" i="1"/>
  <c r="FR470" i="1"/>
  <c r="GL470" i="1"/>
  <c r="GO470" i="1"/>
  <c r="GP470" i="1"/>
  <c r="GV470" i="1"/>
  <c r="GX470" i="1"/>
  <c r="O471" i="1"/>
  <c r="P471" i="1"/>
  <c r="Q471" i="1"/>
  <c r="R471" i="1"/>
  <c r="S471" i="1"/>
  <c r="T471" i="1"/>
  <c r="U471" i="1"/>
  <c r="V471" i="1"/>
  <c r="W471" i="1"/>
  <c r="X471" i="1"/>
  <c r="Y471" i="1"/>
  <c r="AB471" i="1"/>
  <c r="CP471" i="1" s="1"/>
  <c r="AC471" i="1"/>
  <c r="AD471" i="1"/>
  <c r="AE471" i="1"/>
  <c r="AF471" i="1"/>
  <c r="AG471" i="1"/>
  <c r="AH471" i="1"/>
  <c r="AI471" i="1"/>
  <c r="AJ471" i="1"/>
  <c r="FR471" i="1"/>
  <c r="GL471" i="1"/>
  <c r="GO471" i="1"/>
  <c r="GP471" i="1"/>
  <c r="GV471" i="1"/>
  <c r="GX471" i="1"/>
  <c r="B473" i="1"/>
  <c r="B467" i="1" s="1"/>
  <c r="C473" i="1"/>
  <c r="C467" i="1" s="1"/>
  <c r="D473" i="1"/>
  <c r="D467" i="1" s="1"/>
  <c r="F473" i="1"/>
  <c r="F467" i="1" s="1"/>
  <c r="G473" i="1"/>
  <c r="G467" i="1" s="1"/>
  <c r="BX473" i="1"/>
  <c r="BZ473" i="1"/>
  <c r="AQ473" i="1" s="1"/>
  <c r="AQ467" i="1" s="1"/>
  <c r="CD473" i="1"/>
  <c r="AU473" i="1" s="1"/>
  <c r="F492" i="1" s="1"/>
  <c r="CK473" i="1"/>
  <c r="BB473" i="1" s="1"/>
  <c r="CL473" i="1"/>
  <c r="BC473" i="1" s="1"/>
  <c r="F489" i="1" s="1"/>
  <c r="B503" i="1"/>
  <c r="B22" i="1" s="1"/>
  <c r="C503" i="1"/>
  <c r="C22" i="1" s="1"/>
  <c r="D503" i="1"/>
  <c r="D22" i="1" s="1"/>
  <c r="F503" i="1"/>
  <c r="F22" i="1" s="1"/>
  <c r="G503" i="1"/>
  <c r="B533" i="1"/>
  <c r="B18" i="1" s="1"/>
  <c r="C533" i="1"/>
  <c r="C18" i="1" s="1"/>
  <c r="D533" i="1"/>
  <c r="D18" i="1" s="1"/>
  <c r="F533" i="1"/>
  <c r="F18" i="1" s="1"/>
  <c r="G533" i="1"/>
  <c r="G18" i="1" s="1"/>
  <c r="AB301" i="1" l="1"/>
  <c r="CR301" i="1"/>
  <c r="Q301" i="1" s="1"/>
  <c r="Q103" i="5"/>
  <c r="G22" i="1"/>
  <c r="A140" i="5"/>
  <c r="CC473" i="1"/>
  <c r="G419" i="1"/>
  <c r="A134" i="5"/>
  <c r="CT311" i="1"/>
  <c r="R55" i="5"/>
  <c r="U54" i="5"/>
  <c r="S54" i="5"/>
  <c r="CS301" i="1"/>
  <c r="R301" i="1" s="1"/>
  <c r="CS469" i="1"/>
  <c r="R469" i="1" s="1"/>
  <c r="AH473" i="1"/>
  <c r="CS431" i="1"/>
  <c r="S121" i="5"/>
  <c r="R113" i="5"/>
  <c r="U111" i="5"/>
  <c r="S111" i="5"/>
  <c r="AB424" i="1"/>
  <c r="CM419" i="1"/>
  <c r="CT384" i="1"/>
  <c r="S384" i="1" s="1"/>
  <c r="S94" i="5"/>
  <c r="R95" i="5"/>
  <c r="U94" i="5"/>
  <c r="CS380" i="1"/>
  <c r="R380" i="1" s="1"/>
  <c r="R85" i="5"/>
  <c r="U83" i="5"/>
  <c r="S83" i="5"/>
  <c r="BX376" i="1"/>
  <c r="G174" i="1"/>
  <c r="A69" i="5"/>
  <c r="CQ312" i="1"/>
  <c r="AD311" i="1"/>
  <c r="R57" i="5"/>
  <c r="CS307" i="1"/>
  <c r="AB305" i="1"/>
  <c r="GX265" i="1"/>
  <c r="W265" i="1"/>
  <c r="CT265" i="1"/>
  <c r="S265" i="1" s="1"/>
  <c r="U48" i="5"/>
  <c r="S48" i="5"/>
  <c r="U39" i="5"/>
  <c r="S39" i="5"/>
  <c r="R41" i="5"/>
  <c r="CT264" i="1"/>
  <c r="S264" i="1" s="1"/>
  <c r="CX75" i="3"/>
  <c r="AD262" i="1"/>
  <c r="CR262" i="1" s="1"/>
  <c r="CS262" i="1"/>
  <c r="GX219" i="1"/>
  <c r="W219" i="1"/>
  <c r="G376" i="1"/>
  <c r="A105" i="5"/>
  <c r="U265" i="1"/>
  <c r="AD70" i="1"/>
  <c r="CR70" i="1" s="1"/>
  <c r="CS70" i="1"/>
  <c r="R70" i="1" s="1"/>
  <c r="W122" i="5"/>
  <c r="CS425" i="1"/>
  <c r="R425" i="1" s="1"/>
  <c r="R115" i="5"/>
  <c r="AD384" i="1"/>
  <c r="R97" i="5"/>
  <c r="AD379" i="1"/>
  <c r="R87" i="5"/>
  <c r="BD314" i="1"/>
  <c r="CS305" i="1"/>
  <c r="AD264" i="1"/>
  <c r="R43" i="5"/>
  <c r="CS264" i="1"/>
  <c r="R264" i="1" s="1"/>
  <c r="AB263" i="1"/>
  <c r="CQ263" i="1"/>
  <c r="V219" i="1"/>
  <c r="AD219" i="1"/>
  <c r="CR219" i="1" s="1"/>
  <c r="Q219" i="1" s="1"/>
  <c r="CS219" i="1"/>
  <c r="R219" i="1" s="1"/>
  <c r="CM30" i="1"/>
  <c r="CT429" i="1"/>
  <c r="S429" i="1" s="1"/>
  <c r="R126" i="5"/>
  <c r="U124" i="5"/>
  <c r="S124" i="5"/>
  <c r="AD378" i="1"/>
  <c r="R78" i="5"/>
  <c r="AD304" i="1"/>
  <c r="CR304" i="1" s="1"/>
  <c r="CS304" i="1"/>
  <c r="Q49" i="5"/>
  <c r="V431" i="1"/>
  <c r="V428" i="1"/>
  <c r="V426" i="1"/>
  <c r="P426" i="1"/>
  <c r="CS424" i="1"/>
  <c r="R424" i="1" s="1"/>
  <c r="CS384" i="1"/>
  <c r="R384" i="1" s="1"/>
  <c r="CT378" i="1"/>
  <c r="R76" i="5"/>
  <c r="U74" i="5"/>
  <c r="S74" i="5"/>
  <c r="G299" i="1"/>
  <c r="A65" i="5"/>
  <c r="CQ311" i="1"/>
  <c r="W48" i="5"/>
  <c r="CS263" i="1"/>
  <c r="AD259" i="1"/>
  <c r="CR259" i="1" s="1"/>
  <c r="Q259" i="1" s="1"/>
  <c r="CS259" i="1"/>
  <c r="R259" i="1" s="1"/>
  <c r="CY259" i="1" s="1"/>
  <c r="X259" i="1" s="1"/>
  <c r="S219" i="1"/>
  <c r="CH183" i="1"/>
  <c r="V265" i="1"/>
  <c r="Q265" i="1"/>
  <c r="U259" i="1"/>
  <c r="GX220" i="1"/>
  <c r="U219" i="1"/>
  <c r="CQ305" i="1"/>
  <c r="CY301" i="1"/>
  <c r="X301" i="1" s="1"/>
  <c r="R265" i="1"/>
  <c r="T264" i="1"/>
  <c r="BD224" i="1"/>
  <c r="CS110" i="1"/>
  <c r="R110" i="1" s="1"/>
  <c r="S260" i="1"/>
  <c r="T259" i="1"/>
  <c r="T219" i="1"/>
  <c r="AG183" i="1"/>
  <c r="BZ112" i="1"/>
  <c r="R431" i="1"/>
  <c r="P431" i="1"/>
  <c r="CP428" i="1"/>
  <c r="O428" i="1" s="1"/>
  <c r="S122" i="5"/>
  <c r="R428" i="1"/>
  <c r="CY428" i="1" s="1"/>
  <c r="X428" i="1" s="1"/>
  <c r="R427" i="1"/>
  <c r="U120" i="5"/>
  <c r="W120" i="5"/>
  <c r="GX427" i="1"/>
  <c r="S427" i="1"/>
  <c r="S120" i="5"/>
  <c r="U121" i="5"/>
  <c r="W121" i="5"/>
  <c r="Q123" i="5"/>
  <c r="U427" i="1"/>
  <c r="W427" i="1"/>
  <c r="U122" i="5"/>
  <c r="CY423" i="1"/>
  <c r="X423" i="1" s="1"/>
  <c r="BY435" i="1"/>
  <c r="BY419" i="1" s="1"/>
  <c r="CD435" i="1"/>
  <c r="AU435" i="1" s="1"/>
  <c r="F483" i="1"/>
  <c r="AU467" i="1"/>
  <c r="CY421" i="1"/>
  <c r="X421" i="1" s="1"/>
  <c r="V380" i="1"/>
  <c r="BZ387" i="1"/>
  <c r="AQ387" i="1" s="1"/>
  <c r="U92" i="5"/>
  <c r="S92" i="5"/>
  <c r="CD387" i="1"/>
  <c r="AU387" i="1" s="1"/>
  <c r="BZ314" i="1"/>
  <c r="AQ314" i="1" s="1"/>
  <c r="GX308" i="1"/>
  <c r="S308" i="1"/>
  <c r="CD314" i="1"/>
  <c r="U308" i="1"/>
  <c r="R307" i="1"/>
  <c r="T263" i="1"/>
  <c r="Q263" i="1"/>
  <c r="V262" i="1"/>
  <c r="GX262" i="1"/>
  <c r="BZ267" i="1"/>
  <c r="AQ267" i="1" s="1"/>
  <c r="U262" i="1"/>
  <c r="Q262" i="1"/>
  <c r="U263" i="1"/>
  <c r="W263" i="1"/>
  <c r="S263" i="1"/>
  <c r="R263" i="1"/>
  <c r="W262" i="1"/>
  <c r="R262" i="1"/>
  <c r="T262" i="1"/>
  <c r="S262" i="1"/>
  <c r="V263" i="1"/>
  <c r="P263" i="1"/>
  <c r="CY261" i="1"/>
  <c r="X261" i="1" s="1"/>
  <c r="CZ261" i="1"/>
  <c r="Y261" i="1" s="1"/>
  <c r="GX260" i="1"/>
  <c r="U260" i="1"/>
  <c r="Q260" i="1"/>
  <c r="CD267" i="1"/>
  <c r="AU267" i="1" s="1"/>
  <c r="W260" i="1"/>
  <c r="R260" i="1"/>
  <c r="T260" i="1"/>
  <c r="GX222" i="1"/>
  <c r="S222" i="1"/>
  <c r="V221" i="1"/>
  <c r="R221" i="1"/>
  <c r="W220" i="1"/>
  <c r="R220" i="1"/>
  <c r="T220" i="1"/>
  <c r="S220" i="1"/>
  <c r="T222" i="1"/>
  <c r="V222" i="1"/>
  <c r="BZ224" i="1"/>
  <c r="U220" i="1"/>
  <c r="Q220" i="1"/>
  <c r="CC224" i="1"/>
  <c r="CD224" i="1"/>
  <c r="CD215" i="1" s="1"/>
  <c r="BY224" i="1"/>
  <c r="CD178" i="1"/>
  <c r="AU183" i="1"/>
  <c r="AQ183" i="1"/>
  <c r="BZ105" i="1"/>
  <c r="AQ112" i="1"/>
  <c r="F122" i="1" s="1"/>
  <c r="BY112" i="1"/>
  <c r="AP112" i="1" s="1"/>
  <c r="CZ108" i="1"/>
  <c r="Y108" i="1" s="1"/>
  <c r="CG73" i="1"/>
  <c r="BY73" i="1"/>
  <c r="CC73" i="1"/>
  <c r="CD36" i="1"/>
  <c r="AE36" i="1"/>
  <c r="AE30" i="1" s="1"/>
  <c r="BZ36" i="1"/>
  <c r="CI36" i="1" s="1"/>
  <c r="CC36" i="1"/>
  <c r="AG467" i="1"/>
  <c r="T473" i="1"/>
  <c r="V473" i="1"/>
  <c r="AI467" i="1"/>
  <c r="CY429" i="1"/>
  <c r="X429" i="1" s="1"/>
  <c r="T124" i="5" s="1"/>
  <c r="CZ429" i="1"/>
  <c r="Y429" i="1" s="1"/>
  <c r="V124" i="5" s="1"/>
  <c r="AC473" i="1"/>
  <c r="CJ467" i="1"/>
  <c r="BA473" i="1"/>
  <c r="GM471" i="1"/>
  <c r="GN471" i="1"/>
  <c r="CQ425" i="1"/>
  <c r="P425" i="1" s="1"/>
  <c r="CG314" i="1"/>
  <c r="BX467" i="1"/>
  <c r="CG473" i="1"/>
  <c r="AB433" i="1"/>
  <c r="CR433" i="1"/>
  <c r="CZ469" i="1"/>
  <c r="Y469" i="1" s="1"/>
  <c r="AF473" i="1"/>
  <c r="CX172" i="3"/>
  <c r="CX173" i="3"/>
  <c r="CX174" i="3"/>
  <c r="CX171" i="3"/>
  <c r="CX175" i="3"/>
  <c r="I433" i="1"/>
  <c r="V433" i="1" s="1"/>
  <c r="I430" i="1"/>
  <c r="V430" i="1" s="1"/>
  <c r="I432" i="1"/>
  <c r="CZ379" i="1"/>
  <c r="Y379" i="1" s="1"/>
  <c r="V83" i="5" s="1"/>
  <c r="CY379" i="1"/>
  <c r="X379" i="1" s="1"/>
  <c r="T83" i="5" s="1"/>
  <c r="BD215" i="1"/>
  <c r="F249" i="1"/>
  <c r="BC435" i="1"/>
  <c r="GN470" i="1"/>
  <c r="AJ473" i="1"/>
  <c r="AQ435" i="1"/>
  <c r="GX431" i="1"/>
  <c r="U431" i="1"/>
  <c r="Q431" i="1"/>
  <c r="AB428" i="1"/>
  <c r="CC435" i="1"/>
  <c r="F400" i="1"/>
  <c r="R309" i="1"/>
  <c r="CC467" i="1"/>
  <c r="AT473" i="1"/>
  <c r="CS432" i="1"/>
  <c r="AD432" i="1"/>
  <c r="CR432" i="1" s="1"/>
  <c r="AD385" i="1"/>
  <c r="CR385" i="1" s="1"/>
  <c r="CS385" i="1"/>
  <c r="AB469" i="1"/>
  <c r="CR469" i="1"/>
  <c r="Q469" i="1" s="1"/>
  <c r="AD473" i="1" s="1"/>
  <c r="BD419" i="1"/>
  <c r="F460" i="1"/>
  <c r="CQ427" i="1"/>
  <c r="P427" i="1" s="1"/>
  <c r="CP427" i="1" s="1"/>
  <c r="O427" i="1" s="1"/>
  <c r="AB427" i="1"/>
  <c r="CR426" i="1"/>
  <c r="Q426" i="1" s="1"/>
  <c r="CP426" i="1" s="1"/>
  <c r="O426" i="1" s="1"/>
  <c r="AB426" i="1"/>
  <c r="CZ422" i="1"/>
  <c r="Y422" i="1" s="1"/>
  <c r="CY422" i="1"/>
  <c r="X422" i="1" s="1"/>
  <c r="CZ380" i="1"/>
  <c r="Y380" i="1" s="1"/>
  <c r="CY380" i="1"/>
  <c r="X380" i="1" s="1"/>
  <c r="CR378" i="1"/>
  <c r="Q378" i="1" s="1"/>
  <c r="AB378" i="1"/>
  <c r="BD299" i="1"/>
  <c r="F339" i="1"/>
  <c r="CX108" i="3"/>
  <c r="CX112" i="3"/>
  <c r="CX109" i="3"/>
  <c r="CX113" i="3"/>
  <c r="CX106" i="3"/>
  <c r="CX110" i="3"/>
  <c r="CX107" i="3"/>
  <c r="CX111" i="3"/>
  <c r="I312" i="1"/>
  <c r="W62" i="5" s="1"/>
  <c r="V311" i="1"/>
  <c r="CZ306" i="1"/>
  <c r="Y306" i="1" s="1"/>
  <c r="CY306" i="1"/>
  <c r="X306" i="1" s="1"/>
  <c r="CR430" i="1"/>
  <c r="BY473" i="1"/>
  <c r="W431" i="1"/>
  <c r="S431" i="1"/>
  <c r="AB431" i="1"/>
  <c r="V429" i="1"/>
  <c r="Q429" i="1"/>
  <c r="CZ428" i="1"/>
  <c r="Y428" i="1" s="1"/>
  <c r="CT424" i="1"/>
  <c r="S424" i="1" s="1"/>
  <c r="CP424" i="1" s="1"/>
  <c r="O424" i="1" s="1"/>
  <c r="CP423" i="1"/>
  <c r="O423" i="1" s="1"/>
  <c r="BB467" i="1"/>
  <c r="F486" i="1"/>
  <c r="CZ427" i="1"/>
  <c r="Y427" i="1" s="1"/>
  <c r="V121" i="5" s="1"/>
  <c r="CZ426" i="1"/>
  <c r="Y426" i="1" s="1"/>
  <c r="V120" i="5" s="1"/>
  <c r="CY426" i="1"/>
  <c r="X426" i="1" s="1"/>
  <c r="T120" i="5" s="1"/>
  <c r="AB422" i="1"/>
  <c r="CQ422" i="1"/>
  <c r="P422" i="1" s="1"/>
  <c r="CZ384" i="1"/>
  <c r="Y384" i="1" s="1"/>
  <c r="V94" i="5" s="1"/>
  <c r="CY384" i="1"/>
  <c r="X384" i="1" s="1"/>
  <c r="T94" i="5" s="1"/>
  <c r="CZ382" i="1"/>
  <c r="Y382" i="1" s="1"/>
  <c r="CY382" i="1"/>
  <c r="X382" i="1" s="1"/>
  <c r="CX104" i="3"/>
  <c r="CX101" i="3"/>
  <c r="CX105" i="3"/>
  <c r="CX102" i="3"/>
  <c r="CX103" i="3"/>
  <c r="I310" i="1"/>
  <c r="GX310" i="1" s="1"/>
  <c r="V309" i="1"/>
  <c r="CP301" i="1"/>
  <c r="O301" i="1" s="1"/>
  <c r="AB220" i="1"/>
  <c r="CQ220" i="1"/>
  <c r="P220" i="1" s="1"/>
  <c r="CP220" i="1" s="1"/>
  <c r="O220" i="1" s="1"/>
  <c r="AO473" i="1"/>
  <c r="T430" i="1"/>
  <c r="AB379" i="1"/>
  <c r="CQ379" i="1"/>
  <c r="P379" i="1" s="1"/>
  <c r="CX116" i="3"/>
  <c r="CX114" i="3"/>
  <c r="CX115" i="3"/>
  <c r="CR303" i="1"/>
  <c r="Q303" i="1" s="1"/>
  <c r="AB303" i="1"/>
  <c r="CX88" i="3"/>
  <c r="CX92" i="3"/>
  <c r="CX85" i="3"/>
  <c r="CX89" i="3"/>
  <c r="CX93" i="3"/>
  <c r="CX86" i="3"/>
  <c r="CX90" i="3"/>
  <c r="CX87" i="3"/>
  <c r="CX91" i="3"/>
  <c r="I304" i="1"/>
  <c r="BZ256" i="1"/>
  <c r="AU224" i="1"/>
  <c r="CY217" i="1"/>
  <c r="X217" i="1" s="1"/>
  <c r="CH178" i="1"/>
  <c r="AY183" i="1"/>
  <c r="AP178" i="1"/>
  <c r="F192" i="1"/>
  <c r="CF183" i="1"/>
  <c r="AC178" i="1"/>
  <c r="P183" i="1"/>
  <c r="CE183" i="1"/>
  <c r="AG178" i="1"/>
  <c r="T183" i="1"/>
  <c r="AI105" i="1"/>
  <c r="V112" i="1"/>
  <c r="CL467" i="1"/>
  <c r="CD467" i="1"/>
  <c r="BZ467" i="1"/>
  <c r="CG435" i="1"/>
  <c r="BB435" i="1"/>
  <c r="CQ432" i="1"/>
  <c r="T427" i="1"/>
  <c r="AB423" i="1"/>
  <c r="CP421" i="1"/>
  <c r="O421" i="1" s="1"/>
  <c r="AB385" i="1"/>
  <c r="T384" i="1"/>
  <c r="T382" i="1"/>
  <c r="Q382" i="1"/>
  <c r="Q380" i="1"/>
  <c r="BY387" i="1"/>
  <c r="P311" i="1"/>
  <c r="AB311" i="1"/>
  <c r="T310" i="1"/>
  <c r="P309" i="1"/>
  <c r="AB309" i="1"/>
  <c r="P307" i="1"/>
  <c r="AB307" i="1"/>
  <c r="CC314" i="1"/>
  <c r="Q304" i="1"/>
  <c r="CJ267" i="1"/>
  <c r="BC387" i="1"/>
  <c r="CL376" i="1"/>
  <c r="AD383" i="1"/>
  <c r="CR383" i="1" s="1"/>
  <c r="CS383" i="1"/>
  <c r="AD381" i="1"/>
  <c r="CR381" i="1" s="1"/>
  <c r="Q381" i="1" s="1"/>
  <c r="CS381" i="1"/>
  <c r="R381" i="1" s="1"/>
  <c r="CG387" i="1"/>
  <c r="BZ376" i="1"/>
  <c r="F318" i="1"/>
  <c r="AO299" i="1"/>
  <c r="AB306" i="1"/>
  <c r="CQ306" i="1"/>
  <c r="P306" i="1" s="1"/>
  <c r="CY265" i="1"/>
  <c r="X265" i="1" s="1"/>
  <c r="T48" i="5" s="1"/>
  <c r="CZ265" i="1"/>
  <c r="Y265" i="1" s="1"/>
  <c r="V48" i="5" s="1"/>
  <c r="CY262" i="1"/>
  <c r="X262" i="1" s="1"/>
  <c r="AB260" i="1"/>
  <c r="CQ260" i="1"/>
  <c r="P260" i="1" s="1"/>
  <c r="CP260" i="1" s="1"/>
  <c r="O260" i="1" s="1"/>
  <c r="CR221" i="1"/>
  <c r="Q221" i="1" s="1"/>
  <c r="AB221" i="1"/>
  <c r="CP217" i="1"/>
  <c r="O217" i="1" s="1"/>
  <c r="AU178" i="1"/>
  <c r="F202" i="1"/>
  <c r="CK105" i="1"/>
  <c r="BB112" i="1"/>
  <c r="AO30" i="1"/>
  <c r="F40" i="1"/>
  <c r="T429" i="1"/>
  <c r="AB429" i="1"/>
  <c r="AD425" i="1"/>
  <c r="AB421" i="1"/>
  <c r="BX419" i="1"/>
  <c r="P384" i="1"/>
  <c r="AB384" i="1"/>
  <c r="P382" i="1"/>
  <c r="AB382" i="1"/>
  <c r="S381" i="1"/>
  <c r="V381" i="1"/>
  <c r="P380" i="1"/>
  <c r="CP380" i="1" s="1"/>
  <c r="O380" i="1" s="1"/>
  <c r="AB380" i="1"/>
  <c r="U378" i="1"/>
  <c r="W378" i="1"/>
  <c r="S378" i="1"/>
  <c r="GX311" i="1"/>
  <c r="T311" i="1"/>
  <c r="W310" i="1"/>
  <c r="GX309" i="1"/>
  <c r="T309" i="1"/>
  <c r="Q309" i="1"/>
  <c r="GX307" i="1"/>
  <c r="T307" i="1"/>
  <c r="Q307" i="1"/>
  <c r="BY314" i="1"/>
  <c r="I305" i="1"/>
  <c r="W305" i="1" s="1"/>
  <c r="V304" i="1"/>
  <c r="T304" i="1"/>
  <c r="P303" i="1"/>
  <c r="CP219" i="1"/>
  <c r="O219" i="1" s="1"/>
  <c r="AG224" i="1"/>
  <c r="CP181" i="1"/>
  <c r="O181" i="1" s="1"/>
  <c r="AH183" i="1"/>
  <c r="CX176" i="3"/>
  <c r="CX177" i="3"/>
  <c r="CX136" i="3"/>
  <c r="CX140" i="3"/>
  <c r="CX144" i="3"/>
  <c r="CX137" i="3"/>
  <c r="CX141" i="3"/>
  <c r="CX134" i="3"/>
  <c r="CX138" i="3"/>
  <c r="CX142" i="3"/>
  <c r="CX135" i="3"/>
  <c r="CX139" i="3"/>
  <c r="CX143" i="3"/>
  <c r="I385" i="1"/>
  <c r="CX128" i="3"/>
  <c r="CX132" i="3"/>
  <c r="CX129" i="3"/>
  <c r="CX133" i="3"/>
  <c r="CX130" i="3"/>
  <c r="CX127" i="3"/>
  <c r="CX131" i="3"/>
  <c r="I383" i="1"/>
  <c r="AD312" i="1"/>
  <c r="CR312" i="1" s="1"/>
  <c r="CS312" i="1"/>
  <c r="R312" i="1" s="1"/>
  <c r="AD310" i="1"/>
  <c r="CR310" i="1" s="1"/>
  <c r="Q310" i="1" s="1"/>
  <c r="CS310" i="1"/>
  <c r="R310" i="1" s="1"/>
  <c r="AD308" i="1"/>
  <c r="CR308" i="1" s="1"/>
  <c r="Q308" i="1" s="1"/>
  <c r="CP308" i="1" s="1"/>
  <c r="O308" i="1" s="1"/>
  <c r="CS308" i="1"/>
  <c r="R308" i="1" s="1"/>
  <c r="CZ308" i="1" s="1"/>
  <c r="Y308" i="1" s="1"/>
  <c r="CD299" i="1"/>
  <c r="AU314" i="1"/>
  <c r="AB304" i="1"/>
  <c r="CQ304" i="1"/>
  <c r="P304" i="1" s="1"/>
  <c r="CZ301" i="1"/>
  <c r="Y301" i="1" s="1"/>
  <c r="BC256" i="1"/>
  <c r="F283" i="1"/>
  <c r="BY30" i="1"/>
  <c r="AP36" i="1"/>
  <c r="R36" i="1"/>
  <c r="CZ33" i="1"/>
  <c r="Y33" i="1" s="1"/>
  <c r="CY33" i="1"/>
  <c r="X33" i="1" s="1"/>
  <c r="W430" i="1"/>
  <c r="P429" i="1"/>
  <c r="BD387" i="1"/>
  <c r="T383" i="1"/>
  <c r="U311" i="1"/>
  <c r="W311" i="1"/>
  <c r="S311" i="1"/>
  <c r="S310" i="1"/>
  <c r="V310" i="1"/>
  <c r="U309" i="1"/>
  <c r="W309" i="1"/>
  <c r="S309" i="1"/>
  <c r="U307" i="1"/>
  <c r="W307" i="1"/>
  <c r="S307" i="1"/>
  <c r="GX305" i="1"/>
  <c r="T305" i="1"/>
  <c r="Q305" i="1"/>
  <c r="R304" i="1"/>
  <c r="CS303" i="1"/>
  <c r="R303" i="1" s="1"/>
  <c r="U303" i="1"/>
  <c r="AI267" i="1"/>
  <c r="CP259" i="1"/>
  <c r="O259" i="1" s="1"/>
  <c r="AH267" i="1"/>
  <c r="CX160" i="3"/>
  <c r="CX164" i="3"/>
  <c r="CX168" i="3"/>
  <c r="CX161" i="3"/>
  <c r="CX165" i="3"/>
  <c r="CX169" i="3"/>
  <c r="CX162" i="3"/>
  <c r="CX166" i="3"/>
  <c r="CX170" i="3"/>
  <c r="CX167" i="3"/>
  <c r="CX156" i="3"/>
  <c r="CX157" i="3"/>
  <c r="CX154" i="3"/>
  <c r="CX158" i="3"/>
  <c r="CX155" i="3"/>
  <c r="CX159" i="3"/>
  <c r="CX148" i="3"/>
  <c r="CX152" i="3"/>
  <c r="CX145" i="3"/>
  <c r="CX149" i="3"/>
  <c r="CX153" i="3"/>
  <c r="CX146" i="3"/>
  <c r="CX150" i="3"/>
  <c r="CX151" i="3"/>
  <c r="CX76" i="3"/>
  <c r="CX80" i="3"/>
  <c r="CX84" i="3"/>
  <c r="CX77" i="3"/>
  <c r="CX81" i="3"/>
  <c r="CX78" i="3"/>
  <c r="CX82" i="3"/>
  <c r="CX79" i="3"/>
  <c r="I302" i="1"/>
  <c r="P302" i="1" s="1"/>
  <c r="AB264" i="1"/>
  <c r="CQ264" i="1"/>
  <c r="P264" i="1" s="1"/>
  <c r="CC215" i="1"/>
  <c r="AT224" i="1"/>
  <c r="CZ217" i="1"/>
  <c r="Y217" i="1" s="1"/>
  <c r="BB178" i="1"/>
  <c r="F196" i="1"/>
  <c r="CG183" i="1"/>
  <c r="BZ178" i="1"/>
  <c r="BY105" i="1"/>
  <c r="AC112" i="1"/>
  <c r="F89" i="1"/>
  <c r="BC68" i="1"/>
  <c r="CX4" i="3"/>
  <c r="CX5" i="3"/>
  <c r="CX6" i="3"/>
  <c r="I71" i="1"/>
  <c r="CX7" i="3"/>
  <c r="BX30" i="1"/>
  <c r="CG36" i="1"/>
  <c r="CP32" i="1"/>
  <c r="O32" i="1" s="1"/>
  <c r="W303" i="1"/>
  <c r="S303" i="1"/>
  <c r="BD267" i="1"/>
  <c r="P265" i="1"/>
  <c r="CP265" i="1" s="1"/>
  <c r="O265" i="1" s="1"/>
  <c r="AB265" i="1"/>
  <c r="AB261" i="1"/>
  <c r="CC267" i="1"/>
  <c r="CZ259" i="1"/>
  <c r="Y259" i="1" s="1"/>
  <c r="U221" i="1"/>
  <c r="AH224" i="1" s="1"/>
  <c r="W221" i="1"/>
  <c r="AJ224" i="1" s="1"/>
  <c r="S221" i="1"/>
  <c r="CZ219" i="1"/>
  <c r="Y219" i="1" s="1"/>
  <c r="CZ181" i="1"/>
  <c r="Y181" i="1" s="1"/>
  <c r="AI36" i="1"/>
  <c r="AB262" i="1"/>
  <c r="CQ262" i="1"/>
  <c r="P262" i="1" s="1"/>
  <c r="CP262" i="1" s="1"/>
  <c r="O262" i="1" s="1"/>
  <c r="CZ260" i="1"/>
  <c r="Y260" i="1" s="1"/>
  <c r="CY260" i="1"/>
  <c r="X260" i="1" s="1"/>
  <c r="AD222" i="1"/>
  <c r="CR222" i="1" s="1"/>
  <c r="Q222" i="1" s="1"/>
  <c r="CP222" i="1" s="1"/>
  <c r="O222" i="1" s="1"/>
  <c r="CS222" i="1"/>
  <c r="R222" i="1" s="1"/>
  <c r="CZ222" i="1" s="1"/>
  <c r="Y222" i="1" s="1"/>
  <c r="BZ215" i="1"/>
  <c r="AQ224" i="1"/>
  <c r="CG224" i="1"/>
  <c r="CZ220" i="1"/>
  <c r="Y220" i="1" s="1"/>
  <c r="CY220" i="1"/>
  <c r="X220" i="1" s="1"/>
  <c r="AT178" i="1"/>
  <c r="F201" i="1"/>
  <c r="AP73" i="1"/>
  <c r="BY68" i="1"/>
  <c r="CI73" i="1"/>
  <c r="BB314" i="1"/>
  <c r="AD302" i="1"/>
  <c r="CR302" i="1" s="1"/>
  <c r="Q302" i="1" s="1"/>
  <c r="AO267" i="1"/>
  <c r="CP261" i="1"/>
  <c r="O261" i="1" s="1"/>
  <c r="BY267" i="1"/>
  <c r="P221" i="1"/>
  <c r="AC224" i="1" s="1"/>
  <c r="BC183" i="1"/>
  <c r="CJ183" i="1"/>
  <c r="AJ183" i="1"/>
  <c r="CX120" i="3"/>
  <c r="CX124" i="3"/>
  <c r="CX117" i="3"/>
  <c r="CX121" i="3"/>
  <c r="CX125" i="3"/>
  <c r="CX118" i="3"/>
  <c r="CX122" i="3"/>
  <c r="CX126" i="3"/>
  <c r="CX119" i="3"/>
  <c r="CX123" i="3"/>
  <c r="CX96" i="3"/>
  <c r="CX100" i="3"/>
  <c r="CX97" i="3"/>
  <c r="CX94" i="3"/>
  <c r="CX98" i="3"/>
  <c r="CX95" i="3"/>
  <c r="CZ264" i="1"/>
  <c r="Y264" i="1" s="1"/>
  <c r="V39" i="5" s="1"/>
  <c r="CY264" i="1"/>
  <c r="X264" i="1" s="1"/>
  <c r="T39" i="5" s="1"/>
  <c r="CZ263" i="1"/>
  <c r="Y263" i="1" s="1"/>
  <c r="CY263" i="1"/>
  <c r="X263" i="1" s="1"/>
  <c r="CY258" i="1"/>
  <c r="X258" i="1" s="1"/>
  <c r="AF267" i="1"/>
  <c r="AD258" i="1"/>
  <c r="CR258" i="1" s="1"/>
  <c r="Q258" i="1" s="1"/>
  <c r="CS258" i="1"/>
  <c r="R258" i="1" s="1"/>
  <c r="BY215" i="1"/>
  <c r="AP224" i="1"/>
  <c r="AD218" i="1"/>
  <c r="CR218" i="1" s="1"/>
  <c r="Q218" i="1" s="1"/>
  <c r="CS218" i="1"/>
  <c r="R218" i="1" s="1"/>
  <c r="AQ178" i="1"/>
  <c r="F193" i="1"/>
  <c r="AF183" i="1"/>
  <c r="AD180" i="1"/>
  <c r="CR180" i="1" s="1"/>
  <c r="Q180" i="1" s="1"/>
  <c r="AD183" i="1" s="1"/>
  <c r="CS180" i="1"/>
  <c r="R180" i="1" s="1"/>
  <c r="CY180" i="1" s="1"/>
  <c r="X180" i="1" s="1"/>
  <c r="BC314" i="1"/>
  <c r="V302" i="1"/>
  <c r="R302" i="1"/>
  <c r="AB259" i="1"/>
  <c r="AB219" i="1"/>
  <c r="CY218" i="1"/>
  <c r="X218" i="1" s="1"/>
  <c r="CJ224" i="1"/>
  <c r="AI224" i="1"/>
  <c r="AB217" i="1"/>
  <c r="AB181" i="1"/>
  <c r="AI183" i="1"/>
  <c r="CX147" i="3"/>
  <c r="CX83" i="3"/>
  <c r="CX40" i="3"/>
  <c r="CX44" i="3"/>
  <c r="CX48" i="3"/>
  <c r="CX52" i="3"/>
  <c r="CX56" i="3"/>
  <c r="CX41" i="3"/>
  <c r="CX45" i="3"/>
  <c r="CX49" i="3"/>
  <c r="CX53" i="3"/>
  <c r="CX57" i="3"/>
  <c r="CX42" i="3"/>
  <c r="CX46" i="3"/>
  <c r="CX50" i="3"/>
  <c r="CX54" i="3"/>
  <c r="CX58" i="3"/>
  <c r="CX32" i="3"/>
  <c r="CX36" i="3"/>
  <c r="CX33" i="3"/>
  <c r="CX37" i="3"/>
  <c r="CX34" i="3"/>
  <c r="CX38" i="3"/>
  <c r="CX24" i="3"/>
  <c r="CX25" i="3"/>
  <c r="AB108" i="1"/>
  <c r="CR108" i="1"/>
  <c r="Q108" i="1" s="1"/>
  <c r="CP108" i="1" s="1"/>
  <c r="O108" i="1" s="1"/>
  <c r="AD107" i="1"/>
  <c r="CR107" i="1" s="1"/>
  <c r="Q107" i="1" s="1"/>
  <c r="CS107" i="1"/>
  <c r="R107" i="1" s="1"/>
  <c r="AQ68" i="1"/>
  <c r="F83" i="1"/>
  <c r="CD30" i="1"/>
  <c r="AU36" i="1"/>
  <c r="AB33" i="1"/>
  <c r="CQ33" i="1"/>
  <c r="P33" i="1" s="1"/>
  <c r="CP33" i="1" s="1"/>
  <c r="O33" i="1" s="1"/>
  <c r="BB267" i="1"/>
  <c r="AO224" i="1"/>
  <c r="CI183" i="1"/>
  <c r="CK178" i="1"/>
  <c r="CC178" i="1"/>
  <c r="BY178" i="1"/>
  <c r="CG112" i="1"/>
  <c r="BC112" i="1"/>
  <c r="T110" i="1"/>
  <c r="AG112" i="1" s="1"/>
  <c r="S71" i="1"/>
  <c r="P71" i="1"/>
  <c r="AC73" i="1" s="1"/>
  <c r="GX70" i="1"/>
  <c r="U70" i="1"/>
  <c r="Q70" i="1"/>
  <c r="GX34" i="1"/>
  <c r="CJ36" i="1" s="1"/>
  <c r="T34" i="1"/>
  <c r="AG36" i="1" s="1"/>
  <c r="Q34" i="1"/>
  <c r="AD36" i="1" s="1"/>
  <c r="CX47" i="3"/>
  <c r="CX31" i="3"/>
  <c r="CX60" i="3"/>
  <c r="CX64" i="3"/>
  <c r="CX61" i="3"/>
  <c r="CX65" i="3"/>
  <c r="CX62" i="3"/>
  <c r="CX66" i="3"/>
  <c r="CX28" i="3"/>
  <c r="CX29" i="3"/>
  <c r="CX26" i="3"/>
  <c r="CX30" i="3"/>
  <c r="AD109" i="1"/>
  <c r="CR109" i="1" s="1"/>
  <c r="Q109" i="1" s="1"/>
  <c r="CS109" i="1"/>
  <c r="R109" i="1" s="1"/>
  <c r="AD71" i="1"/>
  <c r="CR71" i="1" s="1"/>
  <c r="Q71" i="1" s="1"/>
  <c r="CS71" i="1"/>
  <c r="R71" i="1" s="1"/>
  <c r="AE73" i="1" s="1"/>
  <c r="F61" i="1"/>
  <c r="BD30" i="1"/>
  <c r="CC30" i="1"/>
  <c r="AT36" i="1"/>
  <c r="CZ32" i="1"/>
  <c r="Y32" i="1" s="1"/>
  <c r="BB224" i="1"/>
  <c r="AT112" i="1"/>
  <c r="AO112" i="1"/>
  <c r="GX110" i="1"/>
  <c r="CJ112" i="1" s="1"/>
  <c r="W110" i="1"/>
  <c r="AJ112" i="1" s="1"/>
  <c r="S110" i="1"/>
  <c r="AB110" i="1"/>
  <c r="AH112" i="1"/>
  <c r="V71" i="1"/>
  <c r="AI73" i="1" s="1"/>
  <c r="T70" i="1"/>
  <c r="U34" i="1"/>
  <c r="AH36" i="1" s="1"/>
  <c r="W34" i="1"/>
  <c r="AJ36" i="1" s="1"/>
  <c r="S34" i="1"/>
  <c r="AF36" i="1" s="1"/>
  <c r="CX59" i="3"/>
  <c r="CX43" i="3"/>
  <c r="CX27" i="3"/>
  <c r="CX68" i="3"/>
  <c r="CX72" i="3"/>
  <c r="CX69" i="3"/>
  <c r="CX73" i="3"/>
  <c r="CX70" i="3"/>
  <c r="CX74" i="3"/>
  <c r="CX20" i="3"/>
  <c r="CX17" i="3"/>
  <c r="CX21" i="3"/>
  <c r="CX18" i="3"/>
  <c r="CX22" i="3"/>
  <c r="AU68" i="1"/>
  <c r="F92" i="1"/>
  <c r="BZ30" i="1"/>
  <c r="AQ36" i="1"/>
  <c r="BC224" i="1"/>
  <c r="AU112" i="1"/>
  <c r="W71" i="1"/>
  <c r="W70" i="1"/>
  <c r="S70" i="1"/>
  <c r="AB70" i="1"/>
  <c r="P34" i="1"/>
  <c r="CX71" i="3"/>
  <c r="CX55" i="3"/>
  <c r="CX39" i="3"/>
  <c r="CX23" i="3"/>
  <c r="AB109" i="1"/>
  <c r="AB107" i="1"/>
  <c r="AO73" i="1"/>
  <c r="AO142" i="1" s="1"/>
  <c r="AB71" i="1"/>
  <c r="CL68" i="1"/>
  <c r="CD68" i="1"/>
  <c r="BZ68" i="1"/>
  <c r="BB36" i="1"/>
  <c r="CX14" i="3"/>
  <c r="CX10" i="3"/>
  <c r="CX2" i="3"/>
  <c r="BC36" i="1"/>
  <c r="CX13" i="3"/>
  <c r="CX9" i="3"/>
  <c r="BD112" i="1"/>
  <c r="CX12" i="3"/>
  <c r="W82" i="5" l="1"/>
  <c r="O82" i="5"/>
  <c r="CP34" i="1"/>
  <c r="O34" i="1" s="1"/>
  <c r="AB180" i="1"/>
  <c r="GX385" i="1"/>
  <c r="CY427" i="1"/>
  <c r="X427" i="1" s="1"/>
  <c r="T121" i="5" s="1"/>
  <c r="CY219" i="1"/>
  <c r="X219" i="1" s="1"/>
  <c r="CR311" i="1"/>
  <c r="Q311" i="1" s="1"/>
  <c r="CR425" i="1"/>
  <c r="Q425" i="1" s="1"/>
  <c r="U302" i="1"/>
  <c r="X92" i="5"/>
  <c r="S62" i="5"/>
  <c r="CR379" i="1"/>
  <c r="Q379" i="1" s="1"/>
  <c r="W102" i="5"/>
  <c r="AH467" i="1"/>
  <c r="U473" i="1"/>
  <c r="AB302" i="1"/>
  <c r="GX312" i="1"/>
  <c r="P312" i="1"/>
  <c r="CI224" i="1"/>
  <c r="S102" i="5"/>
  <c r="U62" i="5"/>
  <c r="CY469" i="1"/>
  <c r="X469" i="1" s="1"/>
  <c r="AK473" i="1" s="1"/>
  <c r="AE473" i="1"/>
  <c r="CZ425" i="1"/>
  <c r="Y425" i="1" s="1"/>
  <c r="V111" i="5" s="1"/>
  <c r="Q63" i="5"/>
  <c r="AB308" i="1"/>
  <c r="AB310" i="1"/>
  <c r="T312" i="1"/>
  <c r="U102" i="5"/>
  <c r="CR264" i="1"/>
  <c r="Q264" i="1" s="1"/>
  <c r="CR384" i="1"/>
  <c r="Q384" i="1" s="1"/>
  <c r="W103" i="5"/>
  <c r="CY425" i="1"/>
  <c r="X425" i="1" s="1"/>
  <c r="T111" i="5" s="1"/>
  <c r="CI435" i="1"/>
  <c r="S430" i="1"/>
  <c r="Q430" i="1"/>
  <c r="U430" i="1"/>
  <c r="CD419" i="1"/>
  <c r="CP431" i="1"/>
  <c r="O431" i="1" s="1"/>
  <c r="V432" i="1"/>
  <c r="W130" i="5"/>
  <c r="U130" i="5"/>
  <c r="S130" i="5"/>
  <c r="AI435" i="1"/>
  <c r="AI419" i="1" s="1"/>
  <c r="Q432" i="1"/>
  <c r="GX433" i="1"/>
  <c r="P433" i="1"/>
  <c r="S131" i="5"/>
  <c r="W131" i="5"/>
  <c r="U131" i="5"/>
  <c r="T432" i="1"/>
  <c r="P432" i="1"/>
  <c r="T122" i="5"/>
  <c r="GN428" i="1"/>
  <c r="GM428" i="1"/>
  <c r="V122" i="5"/>
  <c r="AP435" i="1"/>
  <c r="F444" i="1" s="1"/>
  <c r="O103" i="5"/>
  <c r="O63" i="5"/>
  <c r="W110" i="5"/>
  <c r="O110" i="5"/>
  <c r="HD471" i="1"/>
  <c r="CM473" i="1" s="1"/>
  <c r="AL473" i="1"/>
  <c r="CD376" i="1"/>
  <c r="O93" i="5"/>
  <c r="CP379" i="1"/>
  <c r="O379" i="1" s="1"/>
  <c r="GM379" i="1" s="1"/>
  <c r="CP381" i="1"/>
  <c r="O381" i="1" s="1"/>
  <c r="BZ299" i="1"/>
  <c r="U310" i="1"/>
  <c r="CP307" i="1"/>
  <c r="O307" i="1" s="1"/>
  <c r="CP306" i="1"/>
  <c r="O306" i="1" s="1"/>
  <c r="CP303" i="1"/>
  <c r="O303" i="1" s="1"/>
  <c r="S304" i="1"/>
  <c r="CP304" i="1" s="1"/>
  <c r="O304" i="1" s="1"/>
  <c r="GX304" i="1"/>
  <c r="R305" i="1"/>
  <c r="AE314" i="1" s="1"/>
  <c r="W304" i="1"/>
  <c r="V305" i="1"/>
  <c r="T302" i="1"/>
  <c r="AG314" i="1" s="1"/>
  <c r="T314" i="1" s="1"/>
  <c r="CP263" i="1"/>
  <c r="O263" i="1" s="1"/>
  <c r="CZ262" i="1"/>
  <c r="Y262" i="1" s="1"/>
  <c r="AJ267" i="1"/>
  <c r="AJ256" i="1" s="1"/>
  <c r="CD256" i="1"/>
  <c r="CG267" i="1"/>
  <c r="AG267" i="1"/>
  <c r="AG256" i="1" s="1"/>
  <c r="GM263" i="1"/>
  <c r="GN263" i="1"/>
  <c r="AK267" i="1"/>
  <c r="X267" i="1" s="1"/>
  <c r="AD267" i="1"/>
  <c r="AD256" i="1" s="1"/>
  <c r="CP218" i="1"/>
  <c r="O218" i="1" s="1"/>
  <c r="GN218" i="1" s="1"/>
  <c r="CZ218" i="1"/>
  <c r="Y218" i="1" s="1"/>
  <c r="CY222" i="1"/>
  <c r="X222" i="1" s="1"/>
  <c r="GN222" i="1" s="1"/>
  <c r="AE224" i="1"/>
  <c r="AU344" i="1"/>
  <c r="F363" i="1" s="1"/>
  <c r="AK183" i="1"/>
  <c r="CP180" i="1"/>
  <c r="O180" i="1" s="1"/>
  <c r="AB183" i="1" s="1"/>
  <c r="AF112" i="1"/>
  <c r="CP109" i="1"/>
  <c r="O109" i="1" s="1"/>
  <c r="GN109" i="1" s="1"/>
  <c r="CI112" i="1"/>
  <c r="CZ109" i="1"/>
  <c r="Y109" i="1" s="1"/>
  <c r="AQ105" i="1"/>
  <c r="CY109" i="1"/>
  <c r="X109" i="1" s="1"/>
  <c r="CY107" i="1"/>
  <c r="X107" i="1" s="1"/>
  <c r="CP107" i="1"/>
  <c r="O107" i="1" s="1"/>
  <c r="AX73" i="1"/>
  <c r="CG68" i="1"/>
  <c r="AD73" i="1"/>
  <c r="Q73" i="1" s="1"/>
  <c r="GX71" i="1"/>
  <c r="CJ73" i="1" s="1"/>
  <c r="AT73" i="1"/>
  <c r="CC68" i="1"/>
  <c r="U383" i="1"/>
  <c r="CP382" i="1"/>
  <c r="O382" i="1" s="1"/>
  <c r="GM382" i="1" s="1"/>
  <c r="Q82" i="5"/>
  <c r="AH30" i="1"/>
  <c r="U36" i="1"/>
  <c r="W224" i="1"/>
  <c r="AJ215" i="1"/>
  <c r="GM109" i="1"/>
  <c r="CJ30" i="1"/>
  <c r="BA36" i="1"/>
  <c r="AG299" i="1"/>
  <c r="S112" i="1"/>
  <c r="AF105" i="1"/>
  <c r="T36" i="1"/>
  <c r="AG30" i="1"/>
  <c r="T112" i="1"/>
  <c r="AG105" i="1"/>
  <c r="GM222" i="1"/>
  <c r="AH215" i="1"/>
  <c r="U224" i="1"/>
  <c r="GN108" i="1"/>
  <c r="GM108" i="1"/>
  <c r="W36" i="1"/>
  <c r="AJ30" i="1"/>
  <c r="AE68" i="1"/>
  <c r="R73" i="1"/>
  <c r="BB30" i="1"/>
  <c r="F49" i="1"/>
  <c r="BB142" i="1"/>
  <c r="F46" i="1"/>
  <c r="AQ142" i="1"/>
  <c r="AQ30" i="1"/>
  <c r="AH105" i="1"/>
  <c r="U112" i="1"/>
  <c r="AD30" i="1"/>
  <c r="Q36" i="1"/>
  <c r="BC299" i="1"/>
  <c r="F330" i="1"/>
  <c r="W267" i="1"/>
  <c r="GM265" i="1"/>
  <c r="GN265" i="1"/>
  <c r="AZ36" i="1"/>
  <c r="CI30" i="1"/>
  <c r="AP314" i="1"/>
  <c r="BY299" i="1"/>
  <c r="CI314" i="1"/>
  <c r="GO382" i="1"/>
  <c r="CH224" i="1"/>
  <c r="AC215" i="1"/>
  <c r="CF224" i="1"/>
  <c r="P224" i="1"/>
  <c r="CE224" i="1"/>
  <c r="BA267" i="1"/>
  <c r="CJ256" i="1"/>
  <c r="F204" i="1"/>
  <c r="T178" i="1"/>
  <c r="AO467" i="1"/>
  <c r="F477" i="1"/>
  <c r="CI419" i="1"/>
  <c r="AZ435" i="1"/>
  <c r="AD467" i="1"/>
  <c r="Q473" i="1"/>
  <c r="AD68" i="1"/>
  <c r="CY71" i="1"/>
  <c r="X71" i="1" s="1"/>
  <c r="CZ71" i="1"/>
  <c r="Y71" i="1" s="1"/>
  <c r="BC105" i="1"/>
  <c r="F128" i="1"/>
  <c r="GN33" i="1"/>
  <c r="GM33" i="1"/>
  <c r="AI178" i="1"/>
  <c r="V183" i="1"/>
  <c r="BD105" i="1"/>
  <c r="F137" i="1"/>
  <c r="BD142" i="1"/>
  <c r="F77" i="1"/>
  <c r="AO68" i="1"/>
  <c r="AO105" i="1"/>
  <c r="F116" i="1"/>
  <c r="BB256" i="1"/>
  <c r="F280" i="1"/>
  <c r="V224" i="1"/>
  <c r="AI215" i="1"/>
  <c r="AE183" i="1"/>
  <c r="CZ180" i="1"/>
  <c r="Y180" i="1" s="1"/>
  <c r="AP215" i="1"/>
  <c r="F233" i="1"/>
  <c r="S267" i="1"/>
  <c r="AF256" i="1"/>
  <c r="W183" i="1"/>
  <c r="AJ178" i="1"/>
  <c r="BY256" i="1"/>
  <c r="AP267" i="1"/>
  <c r="CI267" i="1"/>
  <c r="CI68" i="1"/>
  <c r="AZ73" i="1"/>
  <c r="F234" i="1"/>
  <c r="AQ215" i="1"/>
  <c r="AQ344" i="1"/>
  <c r="V36" i="1"/>
  <c r="AI30" i="1"/>
  <c r="CC256" i="1"/>
  <c r="AT267" i="1"/>
  <c r="BD256" i="1"/>
  <c r="F292" i="1"/>
  <c r="AI256" i="1"/>
  <c r="V267" i="1"/>
  <c r="R30" i="1"/>
  <c r="F50" i="1"/>
  <c r="GN219" i="1"/>
  <c r="GM219" i="1"/>
  <c r="GN217" i="1"/>
  <c r="GM217" i="1"/>
  <c r="GM421" i="1"/>
  <c r="GN421" i="1"/>
  <c r="BB419" i="1"/>
  <c r="F448" i="1"/>
  <c r="AW183" i="1"/>
  <c r="CF178" i="1"/>
  <c r="AY178" i="1"/>
  <c r="F191" i="1"/>
  <c r="F243" i="1"/>
  <c r="AU215" i="1"/>
  <c r="CZ304" i="1"/>
  <c r="Y304" i="1" s="1"/>
  <c r="CY304" i="1"/>
  <c r="X304" i="1" s="1"/>
  <c r="GN301" i="1"/>
  <c r="GM301" i="1"/>
  <c r="CP422" i="1"/>
  <c r="O422" i="1" s="1"/>
  <c r="CZ424" i="1"/>
  <c r="Y424" i="1" s="1"/>
  <c r="CY424" i="1"/>
  <c r="X424" i="1" s="1"/>
  <c r="GM427" i="1"/>
  <c r="GN427" i="1"/>
  <c r="AQ419" i="1"/>
  <c r="F445" i="1"/>
  <c r="AQ299" i="1"/>
  <c r="F324" i="1"/>
  <c r="AC467" i="1"/>
  <c r="CH473" i="1"/>
  <c r="P473" i="1"/>
  <c r="CE473" i="1"/>
  <c r="CF473" i="1"/>
  <c r="F496" i="1"/>
  <c r="V467" i="1"/>
  <c r="CP110" i="1"/>
  <c r="O110" i="1" s="1"/>
  <c r="CP71" i="1"/>
  <c r="O71" i="1" s="1"/>
  <c r="CP221" i="1"/>
  <c r="O221" i="1" s="1"/>
  <c r="AC36" i="1"/>
  <c r="AC267" i="1"/>
  <c r="CY308" i="1"/>
  <c r="X308" i="1" s="1"/>
  <c r="P385" i="1"/>
  <c r="Q312" i="1"/>
  <c r="AD314" i="1" s="1"/>
  <c r="AB312" i="1"/>
  <c r="V383" i="1"/>
  <c r="AI387" i="1" s="1"/>
  <c r="T385" i="1"/>
  <c r="AG387" i="1" s="1"/>
  <c r="U305" i="1"/>
  <c r="CP311" i="1"/>
  <c r="O311" i="1" s="1"/>
  <c r="GX302" i="1"/>
  <c r="CJ314" i="1" s="1"/>
  <c r="AB381" i="1"/>
  <c r="P305" i="1"/>
  <c r="W432" i="1"/>
  <c r="U304" i="1"/>
  <c r="V385" i="1"/>
  <c r="R432" i="1"/>
  <c r="U312" i="1"/>
  <c r="S385" i="1"/>
  <c r="U432" i="1"/>
  <c r="GX432" i="1"/>
  <c r="F52" i="1"/>
  <c r="BC30" i="1"/>
  <c r="BC142" i="1"/>
  <c r="BA112" i="1"/>
  <c r="CJ105" i="1"/>
  <c r="F55" i="1"/>
  <c r="AU30" i="1"/>
  <c r="AU142" i="1"/>
  <c r="AK178" i="1"/>
  <c r="X183" i="1"/>
  <c r="CG256" i="1"/>
  <c r="AX267" i="1"/>
  <c r="CG215" i="1"/>
  <c r="AX224" i="1"/>
  <c r="GM180" i="1"/>
  <c r="GN180" i="1"/>
  <c r="CI105" i="1"/>
  <c r="AZ112" i="1"/>
  <c r="GN259" i="1"/>
  <c r="GM259" i="1"/>
  <c r="AG215" i="1"/>
  <c r="T224" i="1"/>
  <c r="GM380" i="1"/>
  <c r="GO380" i="1"/>
  <c r="GN260" i="1"/>
  <c r="GM260" i="1"/>
  <c r="AQ376" i="1"/>
  <c r="F397" i="1"/>
  <c r="R224" i="1"/>
  <c r="AE215" i="1"/>
  <c r="GN423" i="1"/>
  <c r="GM423" i="1"/>
  <c r="BD473" i="1"/>
  <c r="CM467" i="1"/>
  <c r="CC419" i="1"/>
  <c r="AT435" i="1"/>
  <c r="GN426" i="1"/>
  <c r="GM426" i="1"/>
  <c r="CG299" i="1"/>
  <c r="AX314" i="1"/>
  <c r="T467" i="1"/>
  <c r="F494" i="1"/>
  <c r="F240" i="1"/>
  <c r="BC215" i="1"/>
  <c r="CZ34" i="1"/>
  <c r="Y34" i="1" s="1"/>
  <c r="CY34" i="1"/>
  <c r="X34" i="1" s="1"/>
  <c r="AJ105" i="1"/>
  <c r="W112" i="1"/>
  <c r="BB215" i="1"/>
  <c r="F237" i="1"/>
  <c r="BB344" i="1"/>
  <c r="CG105" i="1"/>
  <c r="AX112" i="1"/>
  <c r="CI178" i="1"/>
  <c r="AZ183" i="1"/>
  <c r="S183" i="1"/>
  <c r="AF178" i="1"/>
  <c r="CZ258" i="1"/>
  <c r="Y258" i="1" s="1"/>
  <c r="AE267" i="1"/>
  <c r="BC178" i="1"/>
  <c r="F199" i="1"/>
  <c r="BC344" i="1"/>
  <c r="AO256" i="1"/>
  <c r="F271" i="1"/>
  <c r="AP68" i="1"/>
  <c r="F82" i="1"/>
  <c r="GN262" i="1"/>
  <c r="GM262" i="1"/>
  <c r="CZ303" i="1"/>
  <c r="Y303" i="1" s="1"/>
  <c r="CY303" i="1"/>
  <c r="X303" i="1" s="1"/>
  <c r="CG30" i="1"/>
  <c r="AX36" i="1"/>
  <c r="AT215" i="1"/>
  <c r="F242" i="1"/>
  <c r="AH256" i="1"/>
  <c r="U267" i="1"/>
  <c r="CZ311" i="1"/>
  <c r="Y311" i="1" s="1"/>
  <c r="V54" i="5" s="1"/>
  <c r="CY311" i="1"/>
  <c r="X311" i="1" s="1"/>
  <c r="T54" i="5" s="1"/>
  <c r="GN181" i="1"/>
  <c r="GM181" i="1"/>
  <c r="CZ378" i="1"/>
  <c r="Y378" i="1" s="1"/>
  <c r="V74" i="5" s="1"/>
  <c r="CY378" i="1"/>
  <c r="X378" i="1" s="1"/>
  <c r="T74" i="5" s="1"/>
  <c r="BB105" i="1"/>
  <c r="F125" i="1"/>
  <c r="AX387" i="1"/>
  <c r="CG376" i="1"/>
  <c r="AP387" i="1"/>
  <c r="BY376" i="1"/>
  <c r="CI387" i="1"/>
  <c r="F186" i="1"/>
  <c r="P178" i="1"/>
  <c r="AQ256" i="1"/>
  <c r="F277" i="1"/>
  <c r="AU376" i="1"/>
  <c r="F406" i="1"/>
  <c r="AP419" i="1"/>
  <c r="CY431" i="1"/>
  <c r="X431" i="1" s="1"/>
  <c r="CZ431" i="1"/>
  <c r="Y431" i="1" s="1"/>
  <c r="AU256" i="1"/>
  <c r="F286" i="1"/>
  <c r="W473" i="1"/>
  <c r="AJ467" i="1"/>
  <c r="F451" i="1"/>
  <c r="BC419" i="1"/>
  <c r="P430" i="1"/>
  <c r="CP430" i="1" s="1"/>
  <c r="O430" i="1" s="1"/>
  <c r="GX430" i="1"/>
  <c r="R430" i="1"/>
  <c r="AL467" i="1"/>
  <c r="Y473" i="1"/>
  <c r="AB218" i="1"/>
  <c r="AD224" i="1"/>
  <c r="AC314" i="1"/>
  <c r="GX383" i="1"/>
  <c r="CJ387" i="1" s="1"/>
  <c r="Q433" i="1"/>
  <c r="AB425" i="1"/>
  <c r="T433" i="1"/>
  <c r="CP469" i="1"/>
  <c r="O469" i="1" s="1"/>
  <c r="AJ73" i="1"/>
  <c r="AD112" i="1"/>
  <c r="U71" i="1"/>
  <c r="AH73" i="1" s="1"/>
  <c r="AB258" i="1"/>
  <c r="CP70" i="1"/>
  <c r="O70" i="1" s="1"/>
  <c r="AB222" i="1"/>
  <c r="S302" i="1"/>
  <c r="CP302" i="1" s="1"/>
  <c r="O302" i="1" s="1"/>
  <c r="S312" i="1"/>
  <c r="CP429" i="1"/>
  <c r="O429" i="1" s="1"/>
  <c r="W302" i="1"/>
  <c r="T71" i="1"/>
  <c r="AG73" i="1" s="1"/>
  <c r="R383" i="1"/>
  <c r="S305" i="1"/>
  <c r="W383" i="1"/>
  <c r="AJ387" i="1" s="1"/>
  <c r="U433" i="1"/>
  <c r="W433" i="1"/>
  <c r="P310" i="1"/>
  <c r="CP310" i="1" s="1"/>
  <c r="O310" i="1" s="1"/>
  <c r="U385" i="1"/>
  <c r="AH387" i="1" s="1"/>
  <c r="S433" i="1"/>
  <c r="Q385" i="1"/>
  <c r="S432" i="1"/>
  <c r="CP425" i="1"/>
  <c r="O425" i="1" s="1"/>
  <c r="S36" i="1"/>
  <c r="AF30" i="1"/>
  <c r="F228" i="1"/>
  <c r="AO215" i="1"/>
  <c r="AO344" i="1"/>
  <c r="CH73" i="1"/>
  <c r="CF73" i="1"/>
  <c r="AC68" i="1"/>
  <c r="P73" i="1"/>
  <c r="CE73" i="1"/>
  <c r="CZ221" i="1"/>
  <c r="Y221" i="1" s="1"/>
  <c r="CY221" i="1"/>
  <c r="X221" i="1" s="1"/>
  <c r="P112" i="1"/>
  <c r="CE112" i="1"/>
  <c r="AC105" i="1"/>
  <c r="CH112" i="1"/>
  <c r="CF112" i="1"/>
  <c r="GM303" i="1"/>
  <c r="AO26" i="1"/>
  <c r="F146" i="1"/>
  <c r="AO503" i="1"/>
  <c r="GN220" i="1"/>
  <c r="GM220" i="1"/>
  <c r="CZ70" i="1"/>
  <c r="Y70" i="1" s="1"/>
  <c r="CY70" i="1"/>
  <c r="X70" i="1" s="1"/>
  <c r="AF73" i="1"/>
  <c r="AU105" i="1"/>
  <c r="F131" i="1"/>
  <c r="CZ110" i="1"/>
  <c r="Y110" i="1" s="1"/>
  <c r="CY110" i="1"/>
  <c r="X110" i="1" s="1"/>
  <c r="AT105" i="1"/>
  <c r="F130" i="1"/>
  <c r="AT30" i="1"/>
  <c r="F54" i="1"/>
  <c r="AT142" i="1"/>
  <c r="CJ215" i="1"/>
  <c r="BA224" i="1"/>
  <c r="AD178" i="1"/>
  <c r="Q183" i="1"/>
  <c r="AK256" i="1"/>
  <c r="BA183" i="1"/>
  <c r="CJ178" i="1"/>
  <c r="GN261" i="1"/>
  <c r="GM261" i="1"/>
  <c r="BB299" i="1"/>
  <c r="F327" i="1"/>
  <c r="AI68" i="1"/>
  <c r="V73" i="1"/>
  <c r="GN32" i="1"/>
  <c r="AB36" i="1"/>
  <c r="GM32" i="1"/>
  <c r="AP105" i="1"/>
  <c r="F121" i="1"/>
  <c r="AX183" i="1"/>
  <c r="CG178" i="1"/>
  <c r="CZ307" i="1"/>
  <c r="Y307" i="1" s="1"/>
  <c r="CY307" i="1"/>
  <c r="X307" i="1" s="1"/>
  <c r="CZ309" i="1"/>
  <c r="Y309" i="1" s="1"/>
  <c r="CY309" i="1"/>
  <c r="X309" i="1" s="1"/>
  <c r="CY310" i="1"/>
  <c r="X310" i="1" s="1"/>
  <c r="CZ310" i="1"/>
  <c r="Y310" i="1" s="1"/>
  <c r="BD376" i="1"/>
  <c r="F412" i="1"/>
  <c r="AP30" i="1"/>
  <c r="F45" i="1"/>
  <c r="AP142" i="1"/>
  <c r="F333" i="1"/>
  <c r="AU299" i="1"/>
  <c r="AH178" i="1"/>
  <c r="U183" i="1"/>
  <c r="CY381" i="1"/>
  <c r="X381" i="1" s="1"/>
  <c r="CZ381" i="1"/>
  <c r="Y381" i="1" s="1"/>
  <c r="V92" i="5" s="1"/>
  <c r="GN306" i="1"/>
  <c r="GM306" i="1"/>
  <c r="BC376" i="1"/>
  <c r="F403" i="1"/>
  <c r="AT314" i="1"/>
  <c r="CC299" i="1"/>
  <c r="CG419" i="1"/>
  <c r="AX435" i="1"/>
  <c r="V105" i="1"/>
  <c r="F135" i="1"/>
  <c r="CE178" i="1"/>
  <c r="AV183" i="1"/>
  <c r="BY467" i="1"/>
  <c r="AP473" i="1"/>
  <c r="CI473" i="1"/>
  <c r="AT467" i="1"/>
  <c r="F491" i="1"/>
  <c r="S473" i="1"/>
  <c r="AF467" i="1"/>
  <c r="CG467" i="1"/>
  <c r="AX473" i="1"/>
  <c r="BA467" i="1"/>
  <c r="F493" i="1"/>
  <c r="F454" i="1"/>
  <c r="AU419" i="1"/>
  <c r="Q383" i="1"/>
  <c r="P383" i="1"/>
  <c r="W385" i="1"/>
  <c r="AE112" i="1"/>
  <c r="AF224" i="1"/>
  <c r="CP258" i="1"/>
  <c r="O258" i="1" s="1"/>
  <c r="V312" i="1"/>
  <c r="AI314" i="1" s="1"/>
  <c r="CZ107" i="1"/>
  <c r="Y107" i="1" s="1"/>
  <c r="CP378" i="1"/>
  <c r="O378" i="1" s="1"/>
  <c r="W312" i="1"/>
  <c r="S383" i="1"/>
  <c r="AF387" i="1" s="1"/>
  <c r="CP309" i="1"/>
  <c r="O309" i="1" s="1"/>
  <c r="AB383" i="1"/>
  <c r="R385" i="1"/>
  <c r="AB432" i="1"/>
  <c r="R433" i="1"/>
  <c r="BD344" i="1"/>
  <c r="O49" i="5" l="1"/>
  <c r="W123" i="5"/>
  <c r="W63" i="5"/>
  <c r="W49" i="5"/>
  <c r="P49" i="5"/>
  <c r="P123" i="5"/>
  <c r="O123" i="5"/>
  <c r="GM304" i="1"/>
  <c r="GN304" i="1"/>
  <c r="CJ68" i="1"/>
  <c r="BA73" i="1"/>
  <c r="AK467" i="1"/>
  <c r="X473" i="1"/>
  <c r="AE387" i="1"/>
  <c r="U467" i="1"/>
  <c r="F495" i="1"/>
  <c r="AD387" i="1"/>
  <c r="AP344" i="1"/>
  <c r="GM218" i="1"/>
  <c r="T267" i="1"/>
  <c r="R473" i="1"/>
  <c r="AE467" i="1"/>
  <c r="AZ224" i="1"/>
  <c r="CI215" i="1"/>
  <c r="CP384" i="1"/>
  <c r="O384" i="1" s="1"/>
  <c r="CP264" i="1"/>
  <c r="O264" i="1" s="1"/>
  <c r="V435" i="1"/>
  <c r="CP433" i="1"/>
  <c r="O433" i="1" s="1"/>
  <c r="CJ435" i="1"/>
  <c r="CJ419" i="1" s="1"/>
  <c r="GM431" i="1"/>
  <c r="AH435" i="1"/>
  <c r="U435" i="1" s="1"/>
  <c r="AG435" i="1"/>
  <c r="T435" i="1" s="1"/>
  <c r="GN431" i="1"/>
  <c r="AJ435" i="1"/>
  <c r="W435" i="1" s="1"/>
  <c r="GM424" i="1"/>
  <c r="P110" i="5"/>
  <c r="X93" i="5"/>
  <c r="P82" i="5"/>
  <c r="GO379" i="1"/>
  <c r="GO381" i="1"/>
  <c r="T92" i="5"/>
  <c r="P93" i="5" s="1"/>
  <c r="AU174" i="1"/>
  <c r="GN308" i="1"/>
  <c r="GM307" i="1"/>
  <c r="T344" i="1"/>
  <c r="T174" i="1" s="1"/>
  <c r="GN307" i="1"/>
  <c r="AE299" i="1"/>
  <c r="R314" i="1"/>
  <c r="GN303" i="1"/>
  <c r="AH314" i="1"/>
  <c r="AH299" i="1" s="1"/>
  <c r="AT344" i="1"/>
  <c r="F362" i="1" s="1"/>
  <c r="Q267" i="1"/>
  <c r="AL267" i="1"/>
  <c r="AK224" i="1"/>
  <c r="AK215" i="1" s="1"/>
  <c r="AL224" i="1"/>
  <c r="AL215" i="1" s="1"/>
  <c r="AL183" i="1"/>
  <c r="AK112" i="1"/>
  <c r="AL112" i="1"/>
  <c r="Y112" i="1" s="1"/>
  <c r="AK73" i="1"/>
  <c r="AT68" i="1"/>
  <c r="F91" i="1"/>
  <c r="AX68" i="1"/>
  <c r="F80" i="1"/>
  <c r="AL73" i="1"/>
  <c r="Y73" i="1" s="1"/>
  <c r="GN34" i="1"/>
  <c r="AL36" i="1"/>
  <c r="AL30" i="1" s="1"/>
  <c r="CP383" i="1"/>
  <c r="O383" i="1" s="1"/>
  <c r="AE376" i="1"/>
  <c r="R387" i="1"/>
  <c r="Y224" i="1"/>
  <c r="X224" i="1"/>
  <c r="AH376" i="1"/>
  <c r="U387" i="1"/>
  <c r="AJ376" i="1"/>
  <c r="W387" i="1"/>
  <c r="AG376" i="1"/>
  <c r="T387" i="1"/>
  <c r="AT174" i="1"/>
  <c r="X112" i="1"/>
  <c r="AK105" i="1"/>
  <c r="T73" i="1"/>
  <c r="AG68" i="1"/>
  <c r="AD376" i="1"/>
  <c r="Q387" i="1"/>
  <c r="AI376" i="1"/>
  <c r="V387" i="1"/>
  <c r="P68" i="1"/>
  <c r="F76" i="1"/>
  <c r="GM429" i="1"/>
  <c r="GN429" i="1"/>
  <c r="AH68" i="1"/>
  <c r="U73" i="1"/>
  <c r="AF376" i="1"/>
  <c r="S387" i="1"/>
  <c r="GN311" i="1"/>
  <c r="GM311" i="1"/>
  <c r="GN110" i="1"/>
  <c r="GM110" i="1"/>
  <c r="W178" i="1"/>
  <c r="F207" i="1"/>
  <c r="V215" i="1"/>
  <c r="F247" i="1"/>
  <c r="Q467" i="1"/>
  <c r="F485" i="1"/>
  <c r="BA256" i="1"/>
  <c r="F287" i="1"/>
  <c r="AZ30" i="1"/>
  <c r="F47" i="1"/>
  <c r="AZ142" i="1"/>
  <c r="R68" i="1"/>
  <c r="F87" i="1"/>
  <c r="AP174" i="1"/>
  <c r="F353" i="1"/>
  <c r="GM258" i="1"/>
  <c r="AB267" i="1"/>
  <c r="GN258" i="1"/>
  <c r="F488" i="1"/>
  <c r="S467" i="1"/>
  <c r="F205" i="1"/>
  <c r="U178" i="1"/>
  <c r="AP26" i="1"/>
  <c r="F151" i="1"/>
  <c r="AP503" i="1"/>
  <c r="F190" i="1"/>
  <c r="AX178" i="1"/>
  <c r="AX344" i="1"/>
  <c r="O36" i="1"/>
  <c r="AB30" i="1"/>
  <c r="Q178" i="1"/>
  <c r="F195" i="1"/>
  <c r="AT26" i="1"/>
  <c r="F160" i="1"/>
  <c r="AO22" i="1"/>
  <c r="F507" i="1"/>
  <c r="AO533" i="1"/>
  <c r="CH105" i="1"/>
  <c r="AY112" i="1"/>
  <c r="F93" i="1"/>
  <c r="BA68" i="1"/>
  <c r="GM310" i="1"/>
  <c r="GN310" i="1"/>
  <c r="CY312" i="1"/>
  <c r="X312" i="1" s="1"/>
  <c r="T62" i="5" s="1"/>
  <c r="CZ312" i="1"/>
  <c r="Y312" i="1" s="1"/>
  <c r="V62" i="5" s="1"/>
  <c r="AJ68" i="1"/>
  <c r="W73" i="1"/>
  <c r="AD215" i="1"/>
  <c r="Q224" i="1"/>
  <c r="CI376" i="1"/>
  <c r="AZ387" i="1"/>
  <c r="F394" i="1"/>
  <c r="AX376" i="1"/>
  <c r="AX105" i="1"/>
  <c r="F119" i="1"/>
  <c r="BD467" i="1"/>
  <c r="F498" i="1"/>
  <c r="R215" i="1"/>
  <c r="F238" i="1"/>
  <c r="O183" i="1"/>
  <c r="AB178" i="1"/>
  <c r="AX256" i="1"/>
  <c r="F274" i="1"/>
  <c r="AU26" i="1"/>
  <c r="F161" i="1"/>
  <c r="AU503" i="1"/>
  <c r="BA105" i="1"/>
  <c r="F132" i="1"/>
  <c r="AC256" i="1"/>
  <c r="CE267" i="1"/>
  <c r="P267" i="1"/>
  <c r="CH267" i="1"/>
  <c r="CF267" i="1"/>
  <c r="GN221" i="1"/>
  <c r="CB224" i="1" s="1"/>
  <c r="GM221" i="1"/>
  <c r="CF467" i="1"/>
  <c r="AW473" i="1"/>
  <c r="F189" i="1"/>
  <c r="AW178" i="1"/>
  <c r="AP256" i="1"/>
  <c r="F276" i="1"/>
  <c r="AL178" i="1"/>
  <c r="Y183" i="1"/>
  <c r="CE215" i="1"/>
  <c r="AV224" i="1"/>
  <c r="CH215" i="1"/>
  <c r="AY224" i="1"/>
  <c r="Q30" i="1"/>
  <c r="F48" i="1"/>
  <c r="F57" i="1"/>
  <c r="T30" i="1"/>
  <c r="T142" i="1"/>
  <c r="CB183" i="1"/>
  <c r="GM34" i="1"/>
  <c r="CA36" i="1" s="1"/>
  <c r="AJ314" i="1"/>
  <c r="AE435" i="1"/>
  <c r="CP305" i="1"/>
  <c r="O305" i="1" s="1"/>
  <c r="AB224" i="1"/>
  <c r="CY430" i="1"/>
  <c r="X430" i="1" s="1"/>
  <c r="GM308" i="1"/>
  <c r="AB112" i="1"/>
  <c r="GM381" i="1"/>
  <c r="V314" i="1"/>
  <c r="AI299" i="1"/>
  <c r="CF105" i="1"/>
  <c r="AW112" i="1"/>
  <c r="Q256" i="1"/>
  <c r="F279" i="1"/>
  <c r="CY432" i="1"/>
  <c r="X432" i="1" s="1"/>
  <c r="T130" i="5" s="1"/>
  <c r="CZ432" i="1"/>
  <c r="Y432" i="1" s="1"/>
  <c r="V130" i="5" s="1"/>
  <c r="GN70" i="1"/>
  <c r="GM70" i="1"/>
  <c r="AB73" i="1"/>
  <c r="AL256" i="1"/>
  <c r="Y267" i="1"/>
  <c r="AY473" i="1"/>
  <c r="CH467" i="1"/>
  <c r="CI299" i="1"/>
  <c r="AZ314" i="1"/>
  <c r="F155" i="1"/>
  <c r="BB26" i="1"/>
  <c r="BB503" i="1"/>
  <c r="AG419" i="1"/>
  <c r="R299" i="1"/>
  <c r="F328" i="1"/>
  <c r="U215" i="1"/>
  <c r="F246" i="1"/>
  <c r="T299" i="1"/>
  <c r="F335" i="1"/>
  <c r="U30" i="1"/>
  <c r="U142" i="1"/>
  <c r="F58" i="1"/>
  <c r="CY383" i="1"/>
  <c r="X383" i="1" s="1"/>
  <c r="CZ383" i="1"/>
  <c r="Y383" i="1" s="1"/>
  <c r="AL105" i="1"/>
  <c r="AE105" i="1"/>
  <c r="R112" i="1"/>
  <c r="AP467" i="1"/>
  <c r="F482" i="1"/>
  <c r="F188" i="1"/>
  <c r="AV178" i="1"/>
  <c r="AX419" i="1"/>
  <c r="F442" i="1"/>
  <c r="F96" i="1"/>
  <c r="V68" i="1"/>
  <c r="X256" i="1"/>
  <c r="F293" i="1"/>
  <c r="F244" i="1"/>
  <c r="BA215" i="1"/>
  <c r="AK68" i="1"/>
  <c r="X73" i="1"/>
  <c r="CE105" i="1"/>
  <c r="AV112" i="1"/>
  <c r="CE68" i="1"/>
  <c r="AV73" i="1"/>
  <c r="AY73" i="1"/>
  <c r="CH68" i="1"/>
  <c r="GM425" i="1"/>
  <c r="GN425" i="1"/>
  <c r="CZ433" i="1"/>
  <c r="Y433" i="1" s="1"/>
  <c r="V131" i="5" s="1"/>
  <c r="CY433" i="1"/>
  <c r="X433" i="1" s="1"/>
  <c r="AD105" i="1"/>
  <c r="Q112" i="1"/>
  <c r="CJ376" i="1"/>
  <c r="BA387" i="1"/>
  <c r="Y467" i="1"/>
  <c r="F500" i="1"/>
  <c r="F497" i="1"/>
  <c r="W467" i="1"/>
  <c r="AP376" i="1"/>
  <c r="F396" i="1"/>
  <c r="U256" i="1"/>
  <c r="F289" i="1"/>
  <c r="AE256" i="1"/>
  <c r="R267" i="1"/>
  <c r="F194" i="1"/>
  <c r="AZ178" i="1"/>
  <c r="BB174" i="1"/>
  <c r="F357" i="1"/>
  <c r="AX215" i="1"/>
  <c r="F231" i="1"/>
  <c r="F209" i="1"/>
  <c r="X178" i="1"/>
  <c r="CY385" i="1"/>
  <c r="X385" i="1" s="1"/>
  <c r="T102" i="5" s="1"/>
  <c r="CZ385" i="1"/>
  <c r="Y385" i="1" s="1"/>
  <c r="V102" i="5" s="1"/>
  <c r="CJ299" i="1"/>
  <c r="BA314" i="1"/>
  <c r="P36" i="1"/>
  <c r="CE36" i="1"/>
  <c r="AC30" i="1"/>
  <c r="CH36" i="1"/>
  <c r="CF36" i="1"/>
  <c r="P467" i="1"/>
  <c r="F476" i="1"/>
  <c r="GN422" i="1"/>
  <c r="GM422" i="1"/>
  <c r="V256" i="1"/>
  <c r="F290" i="1"/>
  <c r="AT256" i="1"/>
  <c r="F285" i="1"/>
  <c r="AQ174" i="1"/>
  <c r="F354" i="1"/>
  <c r="BD26" i="1"/>
  <c r="F167" i="1"/>
  <c r="BD503" i="1"/>
  <c r="CF215" i="1"/>
  <c r="AW224" i="1"/>
  <c r="U105" i="1"/>
  <c r="F134" i="1"/>
  <c r="F60" i="1"/>
  <c r="W142" i="1"/>
  <c r="W30" i="1"/>
  <c r="T105" i="1"/>
  <c r="F133" i="1"/>
  <c r="S105" i="1"/>
  <c r="F127" i="1"/>
  <c r="F248" i="1"/>
  <c r="W215" i="1"/>
  <c r="AK36" i="1"/>
  <c r="GN424" i="1"/>
  <c r="CP385" i="1"/>
  <c r="O385" i="1" s="1"/>
  <c r="CA224" i="1"/>
  <c r="AD435" i="1"/>
  <c r="GM107" i="1"/>
  <c r="BD174" i="1"/>
  <c r="F369" i="1"/>
  <c r="AL68" i="1"/>
  <c r="P105" i="1"/>
  <c r="F115" i="1"/>
  <c r="F51" i="1"/>
  <c r="S30" i="1"/>
  <c r="CH314" i="1"/>
  <c r="CF314" i="1"/>
  <c r="AC299" i="1"/>
  <c r="P314" i="1"/>
  <c r="CE314" i="1"/>
  <c r="F360" i="1"/>
  <c r="BC174" i="1"/>
  <c r="AD299" i="1"/>
  <c r="Q314" i="1"/>
  <c r="CI256" i="1"/>
  <c r="AZ267" i="1"/>
  <c r="AZ344" i="1" s="1"/>
  <c r="GN309" i="1"/>
  <c r="GM309" i="1"/>
  <c r="GN378" i="1"/>
  <c r="GM378" i="1"/>
  <c r="S224" i="1"/>
  <c r="AF215" i="1"/>
  <c r="F480" i="1"/>
  <c r="AX467" i="1"/>
  <c r="AZ473" i="1"/>
  <c r="CI467" i="1"/>
  <c r="AT299" i="1"/>
  <c r="F332" i="1"/>
  <c r="BA178" i="1"/>
  <c r="F203" i="1"/>
  <c r="AF68" i="1"/>
  <c r="S73" i="1"/>
  <c r="CF68" i="1"/>
  <c r="AW73" i="1"/>
  <c r="AO174" i="1"/>
  <c r="F348" i="1"/>
  <c r="CZ305" i="1"/>
  <c r="Y305" i="1" s="1"/>
  <c r="CY305" i="1"/>
  <c r="X305" i="1" s="1"/>
  <c r="AF314" i="1"/>
  <c r="CZ302" i="1"/>
  <c r="Y302" i="1" s="1"/>
  <c r="CY302" i="1"/>
  <c r="X302" i="1" s="1"/>
  <c r="GN469" i="1"/>
  <c r="CB473" i="1" s="1"/>
  <c r="AB473" i="1"/>
  <c r="GM469" i="1"/>
  <c r="CA473" i="1" s="1"/>
  <c r="BA435" i="1"/>
  <c r="AX30" i="1"/>
  <c r="F43" i="1"/>
  <c r="AX142" i="1"/>
  <c r="S178" i="1"/>
  <c r="F198" i="1"/>
  <c r="W105" i="1"/>
  <c r="F136" i="1"/>
  <c r="AX299" i="1"/>
  <c r="F321" i="1"/>
  <c r="AT419" i="1"/>
  <c r="F453" i="1"/>
  <c r="T215" i="1"/>
  <c r="F245" i="1"/>
  <c r="AZ105" i="1"/>
  <c r="F123" i="1"/>
  <c r="BC26" i="1"/>
  <c r="F158" i="1"/>
  <c r="BC503" i="1"/>
  <c r="GM71" i="1"/>
  <c r="GN71" i="1"/>
  <c r="AV473" i="1"/>
  <c r="CE467" i="1"/>
  <c r="V30" i="1"/>
  <c r="F59" i="1"/>
  <c r="V142" i="1"/>
  <c r="AZ68" i="1"/>
  <c r="F84" i="1"/>
  <c r="S256" i="1"/>
  <c r="F282" i="1"/>
  <c r="AE178" i="1"/>
  <c r="R183" i="1"/>
  <c r="F206" i="1"/>
  <c r="V178" i="1"/>
  <c r="V344" i="1"/>
  <c r="F85" i="1"/>
  <c r="Q68" i="1"/>
  <c r="AZ419" i="1"/>
  <c r="F446" i="1"/>
  <c r="F227" i="1"/>
  <c r="P215" i="1"/>
  <c r="AP299" i="1"/>
  <c r="F323" i="1"/>
  <c r="W256" i="1"/>
  <c r="F291" i="1"/>
  <c r="AQ26" i="1"/>
  <c r="F152" i="1"/>
  <c r="AQ503" i="1"/>
  <c r="V419" i="1"/>
  <c r="F458" i="1"/>
  <c r="BA30" i="1"/>
  <c r="F56" i="1"/>
  <c r="BA142" i="1"/>
  <c r="CB36" i="1"/>
  <c r="AF435" i="1"/>
  <c r="AC387" i="1"/>
  <c r="CP312" i="1"/>
  <c r="O312" i="1" s="1"/>
  <c r="AL387" i="1"/>
  <c r="CA183" i="1"/>
  <c r="CP432" i="1"/>
  <c r="O432" i="1" s="1"/>
  <c r="AC435" i="1"/>
  <c r="CZ430" i="1"/>
  <c r="Y430" i="1" s="1"/>
  <c r="GN107" i="1"/>
  <c r="CB112" i="1" s="1"/>
  <c r="P63" i="5" l="1"/>
  <c r="GN384" i="1"/>
  <c r="GM384" i="1"/>
  <c r="R467" i="1"/>
  <c r="F487" i="1"/>
  <c r="P103" i="5"/>
  <c r="F288" i="1"/>
  <c r="T256" i="1"/>
  <c r="CA73" i="1"/>
  <c r="CA267" i="1"/>
  <c r="F235" i="1"/>
  <c r="AZ215" i="1"/>
  <c r="X467" i="1"/>
  <c r="F499" i="1"/>
  <c r="GN264" i="1"/>
  <c r="CB267" i="1" s="1"/>
  <c r="GM264" i="1"/>
  <c r="AL435" i="1"/>
  <c r="AH419" i="1"/>
  <c r="AJ419" i="1"/>
  <c r="GM433" i="1"/>
  <c r="T131" i="5"/>
  <c r="O132" i="5"/>
  <c r="W132" i="5"/>
  <c r="F365" i="1"/>
  <c r="U314" i="1"/>
  <c r="U344" i="1" s="1"/>
  <c r="AK314" i="1"/>
  <c r="X314" i="1" s="1"/>
  <c r="X344" i="1" s="1"/>
  <c r="Q344" i="1"/>
  <c r="F356" i="1" s="1"/>
  <c r="Y36" i="1"/>
  <c r="GO383" i="1"/>
  <c r="CC387" i="1" s="1"/>
  <c r="CC376" i="1" s="1"/>
  <c r="AB387" i="1"/>
  <c r="O387" i="1" s="1"/>
  <c r="CB215" i="1"/>
  <c r="AS224" i="1"/>
  <c r="AL419" i="1"/>
  <c r="Y435" i="1"/>
  <c r="AR36" i="1"/>
  <c r="CA30" i="1"/>
  <c r="AT387" i="1"/>
  <c r="GM432" i="1"/>
  <c r="GN432" i="1"/>
  <c r="CA215" i="1"/>
  <c r="AR224" i="1"/>
  <c r="W26" i="1"/>
  <c r="F166" i="1"/>
  <c r="AW215" i="1"/>
  <c r="F230" i="1"/>
  <c r="F334" i="1"/>
  <c r="BA299" i="1"/>
  <c r="AV68" i="1"/>
  <c r="F78" i="1"/>
  <c r="X68" i="1"/>
  <c r="F99" i="1"/>
  <c r="BB22" i="1"/>
  <c r="F516" i="1"/>
  <c r="BB533" i="1"/>
  <c r="AW105" i="1"/>
  <c r="F118" i="1"/>
  <c r="O224" i="1"/>
  <c r="AB215" i="1"/>
  <c r="R435" i="1"/>
  <c r="AE419" i="1"/>
  <c r="AS183" i="1"/>
  <c r="CB178" i="1"/>
  <c r="F232" i="1"/>
  <c r="AY215" i="1"/>
  <c r="F210" i="1"/>
  <c r="Y178" i="1"/>
  <c r="CH256" i="1"/>
  <c r="AY267" i="1"/>
  <c r="O178" i="1"/>
  <c r="F185" i="1"/>
  <c r="U174" i="1"/>
  <c r="F366" i="1"/>
  <c r="O267" i="1"/>
  <c r="AB256" i="1"/>
  <c r="AZ26" i="1"/>
  <c r="F153" i="1"/>
  <c r="AZ503" i="1"/>
  <c r="S376" i="1"/>
  <c r="F402" i="1"/>
  <c r="F410" i="1"/>
  <c r="V376" i="1"/>
  <c r="AS112" i="1"/>
  <c r="CB105" i="1"/>
  <c r="AC419" i="1"/>
  <c r="CF435" i="1"/>
  <c r="P435" i="1"/>
  <c r="CE435" i="1"/>
  <c r="CH435" i="1"/>
  <c r="GM312" i="1"/>
  <c r="GN312" i="1"/>
  <c r="F165" i="1"/>
  <c r="V26" i="1"/>
  <c r="V503" i="1"/>
  <c r="AV467" i="1"/>
  <c r="F478" i="1"/>
  <c r="AR473" i="1"/>
  <c r="CA467" i="1"/>
  <c r="S68" i="1"/>
  <c r="F88" i="1"/>
  <c r="AZ467" i="1"/>
  <c r="F484" i="1"/>
  <c r="F239" i="1"/>
  <c r="S215" i="1"/>
  <c r="F326" i="1"/>
  <c r="Q299" i="1"/>
  <c r="CE299" i="1"/>
  <c r="AV314" i="1"/>
  <c r="CH299" i="1"/>
  <c r="AY314" i="1"/>
  <c r="X36" i="1"/>
  <c r="AK30" i="1"/>
  <c r="CF30" i="1"/>
  <c r="AW36" i="1"/>
  <c r="P30" i="1"/>
  <c r="F39" i="1"/>
  <c r="P142" i="1"/>
  <c r="AZ174" i="1"/>
  <c r="F355" i="1"/>
  <c r="F81" i="1"/>
  <c r="AY68" i="1"/>
  <c r="R105" i="1"/>
  <c r="F126" i="1"/>
  <c r="R142" i="1"/>
  <c r="F325" i="1"/>
  <c r="AZ299" i="1"/>
  <c r="Y256" i="1"/>
  <c r="F294" i="1"/>
  <c r="V299" i="1"/>
  <c r="F337" i="1"/>
  <c r="AW467" i="1"/>
  <c r="F479" i="1"/>
  <c r="CF256" i="1"/>
  <c r="AW267" i="1"/>
  <c r="F236" i="1"/>
  <c r="Q215" i="1"/>
  <c r="AO18" i="1"/>
  <c r="F537" i="1"/>
  <c r="U299" i="1"/>
  <c r="F336" i="1"/>
  <c r="T68" i="1"/>
  <c r="F94" i="1"/>
  <c r="AL314" i="1"/>
  <c r="GN430" i="1"/>
  <c r="CB73" i="1"/>
  <c r="AK435" i="1"/>
  <c r="AK387" i="1"/>
  <c r="GN302" i="1"/>
  <c r="AB435" i="1"/>
  <c r="CF387" i="1"/>
  <c r="CH387" i="1"/>
  <c r="AC376" i="1"/>
  <c r="P387" i="1"/>
  <c r="CE387" i="1"/>
  <c r="O473" i="1"/>
  <c r="AB467" i="1"/>
  <c r="CB30" i="1"/>
  <c r="AS36" i="1"/>
  <c r="BC22" i="1"/>
  <c r="F519" i="1"/>
  <c r="BC533" i="1"/>
  <c r="AX26" i="1"/>
  <c r="F149" i="1"/>
  <c r="AX503" i="1"/>
  <c r="BA419" i="1"/>
  <c r="F455" i="1"/>
  <c r="BA26" i="1"/>
  <c r="F162" i="1"/>
  <c r="S314" i="1"/>
  <c r="AF299" i="1"/>
  <c r="F317" i="1"/>
  <c r="P299" i="1"/>
  <c r="CH30" i="1"/>
  <c r="AY36" i="1"/>
  <c r="Q105" i="1"/>
  <c r="F124" i="1"/>
  <c r="AL376" i="1"/>
  <c r="Y387" i="1"/>
  <c r="V174" i="1"/>
  <c r="F367" i="1"/>
  <c r="AK299" i="1"/>
  <c r="CF299" i="1"/>
  <c r="AW314" i="1"/>
  <c r="AD419" i="1"/>
  <c r="Q435" i="1"/>
  <c r="BD22" i="1"/>
  <c r="F528" i="1"/>
  <c r="BD533" i="1"/>
  <c r="AV36" i="1"/>
  <c r="CE30" i="1"/>
  <c r="R256" i="1"/>
  <c r="F281" i="1"/>
  <c r="BA376" i="1"/>
  <c r="F407" i="1"/>
  <c r="F117" i="1"/>
  <c r="AV105" i="1"/>
  <c r="U26" i="1"/>
  <c r="F164" i="1"/>
  <c r="U503" i="1"/>
  <c r="T419" i="1"/>
  <c r="F456" i="1"/>
  <c r="F481" i="1"/>
  <c r="AY467" i="1"/>
  <c r="CA68" i="1"/>
  <c r="AR73" i="1"/>
  <c r="GN305" i="1"/>
  <c r="GM305" i="1"/>
  <c r="T26" i="1"/>
  <c r="F163" i="1"/>
  <c r="T503" i="1"/>
  <c r="AV215" i="1"/>
  <c r="F229" i="1"/>
  <c r="CE256" i="1"/>
  <c r="AV267" i="1"/>
  <c r="AU22" i="1"/>
  <c r="F522" i="1"/>
  <c r="AU533" i="1"/>
  <c r="Q174" i="1"/>
  <c r="AX174" i="1"/>
  <c r="F351" i="1"/>
  <c r="F95" i="1"/>
  <c r="U68" i="1"/>
  <c r="F399" i="1"/>
  <c r="Q376" i="1"/>
  <c r="U419" i="1"/>
  <c r="F457" i="1"/>
  <c r="W376" i="1"/>
  <c r="F411" i="1"/>
  <c r="X215" i="1"/>
  <c r="F250" i="1"/>
  <c r="R376" i="1"/>
  <c r="F401" i="1"/>
  <c r="CA178" i="1"/>
  <c r="AR183" i="1"/>
  <c r="AF419" i="1"/>
  <c r="S435" i="1"/>
  <c r="AQ22" i="1"/>
  <c r="F513" i="1"/>
  <c r="AQ533" i="1"/>
  <c r="R178" i="1"/>
  <c r="F197" i="1"/>
  <c r="R344" i="1"/>
  <c r="CB467" i="1"/>
  <c r="AS473" i="1"/>
  <c r="F79" i="1"/>
  <c r="AW68" i="1"/>
  <c r="F278" i="1"/>
  <c r="AZ256" i="1"/>
  <c r="F100" i="1"/>
  <c r="Y68" i="1"/>
  <c r="GM385" i="1"/>
  <c r="CA387" i="1" s="1"/>
  <c r="GN385" i="1"/>
  <c r="CB387" i="1" s="1"/>
  <c r="Y105" i="1"/>
  <c r="F139" i="1"/>
  <c r="AB68" i="1"/>
  <c r="O73" i="1"/>
  <c r="AB105" i="1"/>
  <c r="O112" i="1"/>
  <c r="W314" i="1"/>
  <c r="AJ299" i="1"/>
  <c r="F270" i="1"/>
  <c r="P256" i="1"/>
  <c r="P344" i="1"/>
  <c r="AZ376" i="1"/>
  <c r="F398" i="1"/>
  <c r="F97" i="1"/>
  <c r="W68" i="1"/>
  <c r="AY105" i="1"/>
  <c r="F120" i="1"/>
  <c r="O30" i="1"/>
  <c r="F38" i="1"/>
  <c r="AP22" i="1"/>
  <c r="F512" i="1"/>
  <c r="G16" i="2" s="1"/>
  <c r="G18" i="2" s="1"/>
  <c r="AP533" i="1"/>
  <c r="CA256" i="1"/>
  <c r="AR267" i="1"/>
  <c r="W419" i="1"/>
  <c r="F459" i="1"/>
  <c r="F138" i="1"/>
  <c r="X105" i="1"/>
  <c r="GM430" i="1"/>
  <c r="CA435" i="1" s="1"/>
  <c r="GM383" i="1"/>
  <c r="GM302" i="1"/>
  <c r="CA314" i="1" s="1"/>
  <c r="GN433" i="1"/>
  <c r="BA344" i="1"/>
  <c r="BA503" i="1" s="1"/>
  <c r="S142" i="1"/>
  <c r="CA112" i="1"/>
  <c r="AB314" i="1"/>
  <c r="Q142" i="1"/>
  <c r="Y30" i="1"/>
  <c r="F63" i="1"/>
  <c r="Y142" i="1"/>
  <c r="T376" i="1"/>
  <c r="F408" i="1"/>
  <c r="F409" i="1"/>
  <c r="U376" i="1"/>
  <c r="Y215" i="1"/>
  <c r="F251" i="1"/>
  <c r="CB256" i="1" l="1"/>
  <c r="AS267" i="1"/>
  <c r="O142" i="1"/>
  <c r="CB435" i="1"/>
  <c r="AS435" i="1" s="1"/>
  <c r="P132" i="5"/>
  <c r="AY344" i="1"/>
  <c r="AY174" i="1" s="1"/>
  <c r="AW344" i="1"/>
  <c r="AB376" i="1"/>
  <c r="BA22" i="1"/>
  <c r="F523" i="1"/>
  <c r="H16" i="2" s="1"/>
  <c r="H18" i="2" s="1"/>
  <c r="BA533" i="1"/>
  <c r="CB376" i="1"/>
  <c r="AS387" i="1"/>
  <c r="Q26" i="1"/>
  <c r="Q503" i="1"/>
  <c r="F154" i="1"/>
  <c r="AR256" i="1"/>
  <c r="F295" i="1"/>
  <c r="AV256" i="1"/>
  <c r="F272" i="1"/>
  <c r="AX22" i="1"/>
  <c r="AX533" i="1"/>
  <c r="F510" i="1"/>
  <c r="F438" i="1"/>
  <c r="P419" i="1"/>
  <c r="AS105" i="1"/>
  <c r="F129" i="1"/>
  <c r="F226" i="1"/>
  <c r="O215" i="1"/>
  <c r="F64" i="1"/>
  <c r="AR30" i="1"/>
  <c r="CA105" i="1"/>
  <c r="AR112" i="1"/>
  <c r="AR142" i="1" s="1"/>
  <c r="O105" i="1"/>
  <c r="F114" i="1"/>
  <c r="R174" i="1"/>
  <c r="F358" i="1"/>
  <c r="F211" i="1"/>
  <c r="AR178" i="1"/>
  <c r="U22" i="1"/>
  <c r="U533" i="1"/>
  <c r="F525" i="1"/>
  <c r="AW299" i="1"/>
  <c r="F320" i="1"/>
  <c r="BC18" i="1"/>
  <c r="F549" i="1"/>
  <c r="P376" i="1"/>
  <c r="F390" i="1"/>
  <c r="AB419" i="1"/>
  <c r="O435" i="1"/>
  <c r="CB68" i="1"/>
  <c r="AS73" i="1"/>
  <c r="AS142" i="1" s="1"/>
  <c r="AS256" i="1"/>
  <c r="F284" i="1"/>
  <c r="F156" i="1"/>
  <c r="R26" i="1"/>
  <c r="R503" i="1"/>
  <c r="AV299" i="1"/>
  <c r="F319" i="1"/>
  <c r="AV435" i="1"/>
  <c r="CE419" i="1"/>
  <c r="AY256" i="1"/>
  <c r="F275" i="1"/>
  <c r="BB18" i="1"/>
  <c r="F546" i="1"/>
  <c r="O376" i="1"/>
  <c r="F389" i="1"/>
  <c r="AS215" i="1"/>
  <c r="F241" i="1"/>
  <c r="AV344" i="1"/>
  <c r="S26" i="1"/>
  <c r="F157" i="1"/>
  <c r="T22" i="1"/>
  <c r="F524" i="1"/>
  <c r="T533" i="1"/>
  <c r="X30" i="1"/>
  <c r="F62" i="1"/>
  <c r="X142" i="1"/>
  <c r="X174" i="1"/>
  <c r="F370" i="1"/>
  <c r="BA174" i="1"/>
  <c r="F364" i="1"/>
  <c r="CA419" i="1"/>
  <c r="AR435" i="1"/>
  <c r="AP18" i="1"/>
  <c r="F542" i="1"/>
  <c r="P174" i="1"/>
  <c r="F347" i="1"/>
  <c r="F338" i="1"/>
  <c r="W299" i="1"/>
  <c r="W344" i="1"/>
  <c r="AQ18" i="1"/>
  <c r="F543" i="1"/>
  <c r="BD18" i="1"/>
  <c r="F558" i="1"/>
  <c r="S299" i="1"/>
  <c r="F329" i="1"/>
  <c r="S344" i="1"/>
  <c r="S503" i="1" s="1"/>
  <c r="F53" i="1"/>
  <c r="AS30" i="1"/>
  <c r="CE376" i="1"/>
  <c r="AV387" i="1"/>
  <c r="CF376" i="1"/>
  <c r="AW387" i="1"/>
  <c r="AK419" i="1"/>
  <c r="X435" i="1"/>
  <c r="AW174" i="1"/>
  <c r="F350" i="1"/>
  <c r="P26" i="1"/>
  <c r="F145" i="1"/>
  <c r="P503" i="1"/>
  <c r="F501" i="1"/>
  <c r="AR467" i="1"/>
  <c r="CH419" i="1"/>
  <c r="AY435" i="1"/>
  <c r="R419" i="1"/>
  <c r="F449" i="1"/>
  <c r="CB314" i="1"/>
  <c r="CA299" i="1"/>
  <c r="AR314" i="1"/>
  <c r="AR344" i="1" s="1"/>
  <c r="AS178" i="1"/>
  <c r="F200" i="1"/>
  <c r="Y26" i="1"/>
  <c r="F169" i="1"/>
  <c r="AB299" i="1"/>
  <c r="O314" i="1"/>
  <c r="CA376" i="1"/>
  <c r="AR387" i="1"/>
  <c r="O26" i="1"/>
  <c r="F144" i="1"/>
  <c r="O68" i="1"/>
  <c r="F75" i="1"/>
  <c r="AS467" i="1"/>
  <c r="F490" i="1"/>
  <c r="S419" i="1"/>
  <c r="F450" i="1"/>
  <c r="AU18" i="1"/>
  <c r="F552" i="1"/>
  <c r="AR68" i="1"/>
  <c r="F101" i="1"/>
  <c r="F41" i="1"/>
  <c r="AV30" i="1"/>
  <c r="AV142" i="1"/>
  <c r="Q419" i="1"/>
  <c r="F447" i="1"/>
  <c r="X299" i="1"/>
  <c r="F340" i="1"/>
  <c r="F414" i="1"/>
  <c r="Y376" i="1"/>
  <c r="F44" i="1"/>
  <c r="AY30" i="1"/>
  <c r="AY142" i="1"/>
  <c r="F475" i="1"/>
  <c r="O467" i="1"/>
  <c r="AY387" i="1"/>
  <c r="CH376" i="1"/>
  <c r="AK376" i="1"/>
  <c r="X387" i="1"/>
  <c r="AL299" i="1"/>
  <c r="Y314" i="1"/>
  <c r="AW256" i="1"/>
  <c r="F273" i="1"/>
  <c r="AW30" i="1"/>
  <c r="AW142" i="1"/>
  <c r="F42" i="1"/>
  <c r="F322" i="1"/>
  <c r="AY299" i="1"/>
  <c r="V22" i="1"/>
  <c r="V533" i="1"/>
  <c r="F526" i="1"/>
  <c r="AW435" i="1"/>
  <c r="CF419" i="1"/>
  <c r="AZ22" i="1"/>
  <c r="AZ533" i="1"/>
  <c r="F514" i="1"/>
  <c r="O256" i="1"/>
  <c r="F269" i="1"/>
  <c r="F252" i="1"/>
  <c r="AR215" i="1"/>
  <c r="AT376" i="1"/>
  <c r="F405" i="1"/>
  <c r="AT503" i="1"/>
  <c r="Y419" i="1"/>
  <c r="F462" i="1"/>
  <c r="CB419" i="1" l="1"/>
  <c r="F352" i="1"/>
  <c r="S22" i="1"/>
  <c r="S533" i="1"/>
  <c r="F518" i="1"/>
  <c r="J16" i="2" s="1"/>
  <c r="J18" i="2" s="1"/>
  <c r="AR174" i="1"/>
  <c r="F372" i="1"/>
  <c r="AR26" i="1"/>
  <c r="F170" i="1"/>
  <c r="AR503" i="1"/>
  <c r="U18" i="1"/>
  <c r="F555" i="1"/>
  <c r="Q22" i="1"/>
  <c r="F515" i="1"/>
  <c r="Q533" i="1"/>
  <c r="F404" i="1"/>
  <c r="AS376" i="1"/>
  <c r="AT22" i="1"/>
  <c r="F521" i="1"/>
  <c r="F16" i="2" s="1"/>
  <c r="F18" i="2" s="1"/>
  <c r="AT533" i="1"/>
  <c r="AZ18" i="1"/>
  <c r="F544" i="1"/>
  <c r="X376" i="1"/>
  <c r="F413" i="1"/>
  <c r="CB299" i="1"/>
  <c r="AS314" i="1"/>
  <c r="F461" i="1"/>
  <c r="X419" i="1"/>
  <c r="AV376" i="1"/>
  <c r="F392" i="1"/>
  <c r="W174" i="1"/>
  <c r="F368" i="1"/>
  <c r="W503" i="1"/>
  <c r="AV174" i="1"/>
  <c r="F349" i="1"/>
  <c r="F437" i="1"/>
  <c r="O419" i="1"/>
  <c r="AS419" i="1"/>
  <c r="F452" i="1"/>
  <c r="AR299" i="1"/>
  <c r="F342" i="1"/>
  <c r="S174" i="1"/>
  <c r="F359" i="1"/>
  <c r="AY376" i="1"/>
  <c r="F395" i="1"/>
  <c r="AV26" i="1"/>
  <c r="F147" i="1"/>
  <c r="AV503" i="1"/>
  <c r="AR376" i="1"/>
  <c r="F415" i="1"/>
  <c r="AY419" i="1"/>
  <c r="F443" i="1"/>
  <c r="P22" i="1"/>
  <c r="F506" i="1"/>
  <c r="P533" i="1"/>
  <c r="AR419" i="1"/>
  <c r="F463" i="1"/>
  <c r="X26" i="1"/>
  <c r="F168" i="1"/>
  <c r="X503" i="1"/>
  <c r="BA18" i="1"/>
  <c r="F553" i="1"/>
  <c r="V18" i="1"/>
  <c r="F556" i="1"/>
  <c r="F316" i="1"/>
  <c r="O299" i="1"/>
  <c r="O344" i="1"/>
  <c r="R22" i="1"/>
  <c r="F517" i="1"/>
  <c r="R533" i="1"/>
  <c r="AW419" i="1"/>
  <c r="F441" i="1"/>
  <c r="AW26" i="1"/>
  <c r="F148" i="1"/>
  <c r="AW503" i="1"/>
  <c r="F341" i="1"/>
  <c r="Y299" i="1"/>
  <c r="Y344" i="1"/>
  <c r="AY26" i="1"/>
  <c r="F150" i="1"/>
  <c r="AY503" i="1"/>
  <c r="F393" i="1"/>
  <c r="AW376" i="1"/>
  <c r="AS26" i="1"/>
  <c r="F159" i="1"/>
  <c r="T18" i="1"/>
  <c r="F554" i="1"/>
  <c r="AV419" i="1"/>
  <c r="F440" i="1"/>
  <c r="AS68" i="1"/>
  <c r="F90" i="1"/>
  <c r="F140" i="1"/>
  <c r="AR105" i="1"/>
  <c r="AX18" i="1"/>
  <c r="F540" i="1"/>
  <c r="AW22" i="1" l="1"/>
  <c r="F509" i="1"/>
  <c r="AW533" i="1"/>
  <c r="O174" i="1"/>
  <c r="F346" i="1"/>
  <c r="O503" i="1"/>
  <c r="P18" i="1"/>
  <c r="F536" i="1"/>
  <c r="Q18" i="1"/>
  <c r="F545" i="1"/>
  <c r="X22" i="1"/>
  <c r="F529" i="1"/>
  <c r="X533" i="1"/>
  <c r="AV22" i="1"/>
  <c r="F508" i="1"/>
  <c r="AV533" i="1"/>
  <c r="AT18" i="1"/>
  <c r="F551" i="1"/>
  <c r="S18" i="1"/>
  <c r="F548" i="1"/>
  <c r="AY22" i="1"/>
  <c r="F511" i="1"/>
  <c r="AY533" i="1"/>
  <c r="W22" i="1"/>
  <c r="F527" i="1"/>
  <c r="W533" i="1"/>
  <c r="Y174" i="1"/>
  <c r="F371" i="1"/>
  <c r="Y503" i="1"/>
  <c r="R18" i="1"/>
  <c r="F547" i="1"/>
  <c r="AS299" i="1"/>
  <c r="F331" i="1"/>
  <c r="AS344" i="1"/>
  <c r="AR22" i="1"/>
  <c r="F531" i="1"/>
  <c r="AR533" i="1"/>
  <c r="AY18" i="1" l="1"/>
  <c r="F541" i="1"/>
  <c r="AV18" i="1"/>
  <c r="F538" i="1"/>
  <c r="AR18" i="1"/>
  <c r="F561" i="1"/>
  <c r="Y22" i="1"/>
  <c r="Y533" i="1"/>
  <c r="F530" i="1"/>
  <c r="X18" i="1"/>
  <c r="F559" i="1"/>
  <c r="AS174" i="1"/>
  <c r="F361" i="1"/>
  <c r="AS503" i="1"/>
  <c r="W18" i="1"/>
  <c r="F557" i="1"/>
  <c r="O22" i="1"/>
  <c r="F505" i="1"/>
  <c r="O533" i="1"/>
  <c r="AW18" i="1"/>
  <c r="F539" i="1"/>
  <c r="AS22" i="1" l="1"/>
  <c r="F520" i="1"/>
  <c r="E16" i="2" s="1"/>
  <c r="AS533" i="1"/>
  <c r="O18" i="1"/>
  <c r="F535" i="1"/>
  <c r="Y18" i="1"/>
  <c r="F560" i="1"/>
  <c r="I16" i="2" l="1"/>
  <c r="I18" i="2" s="1"/>
  <c r="E18" i="2"/>
  <c r="AS18" i="1"/>
  <c r="F550" i="1"/>
</calcChain>
</file>

<file path=xl/sharedStrings.xml><?xml version="1.0" encoding="utf-8"?>
<sst xmlns="http://schemas.openxmlformats.org/spreadsheetml/2006/main" count="6295" uniqueCount="700">
  <si>
    <t>Smeta.RU  (495) 974-1589</t>
  </si>
  <si>
    <t>_PS_</t>
  </si>
  <si>
    <t>Smeta.RU</t>
  </si>
  <si>
    <t>ООО "Строитель-91 и К"  Доп. раб. место  MCCS-0021476</t>
  </si>
  <si>
    <t>пр-т Андропова 2020_после замечаний</t>
  </si>
  <si>
    <t/>
  </si>
  <si>
    <t>Сметные нормы списания</t>
  </si>
  <si>
    <t>Коды ценников</t>
  </si>
  <si>
    <t>ФЕР-2020 И2 Кап.ремонт</t>
  </si>
  <si>
    <t>ТР для Версии 11: Центральные регионы (с уч. п-ма 2536-ИП/12/ГС от 27.11.12, 01/57049-ЮЛ от 27.04.2018) от 27.04.2020 г</t>
  </si>
  <si>
    <t>ФЕР-2020 - изменения И2</t>
  </si>
  <si>
    <t>Поправки  для ГСН (ФЕР) 2020 от 01.06.2020 г И2 Капитальный ремонт</t>
  </si>
  <si>
    <t>Новая локальная смета</t>
  </si>
  <si>
    <t>Новый раздел</t>
  </si>
  <si>
    <t>Демонтажные работы</t>
  </si>
  <si>
    <t>Новый подраздел</t>
  </si>
  <si>
    <t>Потолки</t>
  </si>
  <si>
    <t>1</t>
  </si>
  <si>
    <t>63-15-1</t>
  </si>
  <si>
    <t>Разборка элементов облицовки потолков с разборкой каркаса: плит растровых</t>
  </si>
  <si>
    <t>100 м2</t>
  </si>
  <si>
    <t>ФЕРр-2001, 63-15-1, приказ Минстроя России № 876/пр от 26.12.2019</t>
  </si>
  <si>
    <t>Ремонтно-строительные работы</t>
  </si>
  <si>
    <t>Стекольные, обойные, облицовочные работы</t>
  </si>
  <si>
    <t>рФЕР-63</t>
  </si>
  <si>
    <t>1,1</t>
  </si>
  <si>
    <t>999-9899</t>
  </si>
  <si>
    <t>Строительный мусор и масса возвратных материалов</t>
  </si>
  <si>
    <t>т</t>
  </si>
  <si>
    <t>1,2</t>
  </si>
  <si>
    <t>999-9900</t>
  </si>
  <si>
    <t>Строительный мусор</t>
  </si>
  <si>
    <t>ПЗ</t>
  </si>
  <si>
    <t>Прямые затраты</t>
  </si>
  <si>
    <t>СтМатОб</t>
  </si>
  <si>
    <t>Стоимость материальных ресурсов (всего)</t>
  </si>
  <si>
    <t>СтМатОбЗак</t>
  </si>
  <si>
    <t>Стоимость материалов и оборудования заказчика</t>
  </si>
  <si>
    <t>СтМатОбПод</t>
  </si>
  <si>
    <t>Стоимость материалов и оборудования подрядчика</t>
  </si>
  <si>
    <t>СтМат</t>
  </si>
  <si>
    <t>Стоимость материалов (всего)</t>
  </si>
  <si>
    <t>СтМатЗак</t>
  </si>
  <si>
    <t>Стоимость материалов заказчика</t>
  </si>
  <si>
    <t>СтМатПод</t>
  </si>
  <si>
    <t>Стоимость материалов подрядчика</t>
  </si>
  <si>
    <t>Оборуд</t>
  </si>
  <si>
    <t>Стоимость оборудования (всего)</t>
  </si>
  <si>
    <t>ОборудЗак</t>
  </si>
  <si>
    <t>Стоимость оборудования заказчика</t>
  </si>
  <si>
    <t>ОборудПод</t>
  </si>
  <si>
    <t>Стоимость оборудования подрядчика</t>
  </si>
  <si>
    <t>ЭММ</t>
  </si>
  <si>
    <t>Эксплуатация машин</t>
  </si>
  <si>
    <t>ЭММсНРиСП</t>
  </si>
  <si>
    <t>Эксплуатация машин по ТСН-2001.16</t>
  </si>
  <si>
    <t>ЗПМ</t>
  </si>
  <si>
    <t>ЗП машинистов</t>
  </si>
  <si>
    <t>ОЗП</t>
  </si>
  <si>
    <t>Основная ЗП рабочих</t>
  </si>
  <si>
    <t>ОЗПсНРиСП</t>
  </si>
  <si>
    <t>Основная ЗП рабочих по ТСН-2001.16</t>
  </si>
  <si>
    <t>Строит</t>
  </si>
  <si>
    <t>Строительные работы с НР и СП</t>
  </si>
  <si>
    <t>Монтаж</t>
  </si>
  <si>
    <t>Монтажные работы с НР и СП</t>
  </si>
  <si>
    <t>Прочие</t>
  </si>
  <si>
    <t>Прочие работы с НР и СП</t>
  </si>
  <si>
    <t>ПрочиеЗатр</t>
  </si>
  <si>
    <t>Прочие затраты по ТСН-2001.16</t>
  </si>
  <si>
    <t>ВозврМат</t>
  </si>
  <si>
    <t>Возврат материалов</t>
  </si>
  <si>
    <t>ТрудСтр</t>
  </si>
  <si>
    <t>Трудозатраты строителей</t>
  </si>
  <si>
    <t>ТрудМаш</t>
  </si>
  <si>
    <t>Трудозатраты машинистов</t>
  </si>
  <si>
    <t>ТранспМат</t>
  </si>
  <si>
    <t>Транспорт материалов</t>
  </si>
  <si>
    <t>Перевозка</t>
  </si>
  <si>
    <t>Перевозка грузов</t>
  </si>
  <si>
    <t>НР</t>
  </si>
  <si>
    <t>Накладные расходы</t>
  </si>
  <si>
    <t>СмПриб</t>
  </si>
  <si>
    <t>Сметная прибыль</t>
  </si>
  <si>
    <t>Всего</t>
  </si>
  <si>
    <t>Всего с НР и СП</t>
  </si>
  <si>
    <t>Стены</t>
  </si>
  <si>
    <t>2</t>
  </si>
  <si>
    <t>46-04-006-03</t>
  </si>
  <si>
    <t>Разборка деревянных перегородок: чистых щитовых дощатых</t>
  </si>
  <si>
    <t>ФЕР-2001, 46-04-006-03, приказ Минстроя России № 876/пр от 26.12.2019</t>
  </si>
  <si>
    <t>Общестроительные работы</t>
  </si>
  <si>
    <t>Реконструкция зданий и сооружений</t>
  </si>
  <si>
    <t>ФЕР-46</t>
  </si>
  <si>
    <t>*0,9</t>
  </si>
  <si>
    <t>*0,85</t>
  </si>
  <si>
    <t>2,1</t>
  </si>
  <si>
    <t>Двери</t>
  </si>
  <si>
    <t>3</t>
  </si>
  <si>
    <t>56-1-1</t>
  </si>
  <si>
    <t>Демонтаж оконных коробок: в каменных стенах с отбивкой штукатурки в откосах</t>
  </si>
  <si>
    <t>100 ШТ</t>
  </si>
  <si>
    <t>ФЕРр-2001, 56-1-1, приказ Минстроя России № 876/пр от 26.12.2019</t>
  </si>
  <si>
    <t>Проемы</t>
  </si>
  <si>
    <t>рФЕР-56</t>
  </si>
  <si>
    <t>3,1</t>
  </si>
  <si>
    <t>4</t>
  </si>
  <si>
    <t>46-04-012-03</t>
  </si>
  <si>
    <t>Разборка деревянных заполнений проемов: дверных и воротных</t>
  </si>
  <si>
    <t>ФЕР-2001, 46-04-012-03, приказ Минстроя России № 876/пр от 26.12.2019</t>
  </si>
  <si>
    <t>5</t>
  </si>
  <si>
    <t>09-04-013-01</t>
  </si>
  <si>
    <t>Демонтаж противопожарных дверей: однопольных глухих</t>
  </si>
  <si>
    <t>м2</t>
  </si>
  <si>
    <t>ФЕР-2001, 09-04-013-01, приказ Минстроя России № 876/пр от 26.12.2019</t>
  </si>
  <si>
    <t>Поправка: МР 519/пр Табл.2, п.4  Наименование: При демонтаже (разборке) металлических конструкций</t>
  </si>
  <si>
    <t>)*0</t>
  </si>
  <si>
    <t>)*0,7</t>
  </si>
  <si>
    <t>Металлические конструкции</t>
  </si>
  <si>
    <t>ФЕР-09</t>
  </si>
  <si>
    <t>Поправка: МР 519/пр Табл.2, п.4</t>
  </si>
  <si>
    <t>Монтажные работы</t>
  </si>
  <si>
    <t>Полы</t>
  </si>
  <si>
    <t>6</t>
  </si>
  <si>
    <t>08-02-006-02</t>
  </si>
  <si>
    <t>Расшивка швов кладки: из керамических и мелкоблочных камней</t>
  </si>
  <si>
    <t>ФЕР-2001, 08-02-006-02, приказ Минстроя России № 876/пр от 26.12.2019</t>
  </si>
  <si>
    <t>)*1,25</t>
  </si>
  <si>
    <t>)*1,15</t>
  </si>
  <si>
    <t>Конструкции из кирпича и блоков</t>
  </si>
  <si>
    <t>ФЕР-08</t>
  </si>
  <si>
    <t>Поправка: МДС 81-35.2004, п.4.7</t>
  </si>
  <si>
    <t>6,1</t>
  </si>
  <si>
    <t>04.3.02.13-0107</t>
  </si>
  <si>
    <t>Смеси сухие монтажно-кладочные цементно-песчаные, В12,5 (М150), F100, крупность заполнителя не более 3,5 мм (расход 72х0,01х002х1,1=0,029т</t>
  </si>
  <si>
    <t>ФССЦ-2001, 04.3.02.13-0107, приказ Минстроя России № 876/пр от 26.12.2019</t>
  </si>
  <si>
    <t>Потолок</t>
  </si>
  <si>
    <t>7</t>
  </si>
  <si>
    <t>15-01-047-15</t>
  </si>
  <si>
    <t>Устройство потолков плитно-ячеистых по каркасу из оцинкованного профиля</t>
  </si>
  <si>
    <t>ФЕР-2001 доп. 2, 15-01-047-15, приказ Минстроя России № 294/пр от 01.06.2020</t>
  </si>
  <si>
    <t>Отделочные работы</t>
  </si>
  <si>
    <t>ФЕР-15</t>
  </si>
  <si>
    <t>8</t>
  </si>
  <si>
    <t>63-14-3</t>
  </si>
  <si>
    <t>Замена элементов облицовки потолков: плит растровых потолков с заменой каркаса</t>
  </si>
  <si>
    <t>ФЕРр-2001, 63-14-3, приказ Минстроя России № 876/пр от 26.12.2019</t>
  </si>
  <si>
    <t>8,1</t>
  </si>
  <si>
    <t>8,2</t>
  </si>
  <si>
    <t>8,3</t>
  </si>
  <si>
    <t>09.2.01.05-0051</t>
  </si>
  <si>
    <t>Подвес в комплекте</t>
  </si>
  <si>
    <t>ФССЦ-2001, 09.2.01.05-0051, приказ Минстроя России № 876/пр от 26.12.2019</t>
  </si>
  <si>
    <t>8,4</t>
  </si>
  <si>
    <t>01.7.15.07-0082</t>
  </si>
  <si>
    <t>Дюбель-гвозди, размер 6x39 мм</t>
  </si>
  <si>
    <t>ФССЦ-2001, 01.7.15.07-0082, приказ Минстроя России № 876/пр от 26.12.2019</t>
  </si>
  <si>
    <t>9</t>
  </si>
  <si>
    <t>10-05-002-01</t>
  </si>
  <si>
    <t>Устройство перегородок из гипсокартонных листов (ГКЛ) с одинарным металлическим каркасом и двухслойной обшивкой с обеих сторон: глухих</t>
  </si>
  <si>
    <t>ФЕР-2001, 10-05-002-01, приказ Минстроя России № 876/пр от 26.12.2019</t>
  </si>
  <si>
    <t>Деревянные конструкции</t>
  </si>
  <si>
    <t>ФЕР-10</t>
  </si>
  <si>
    <t>9,1</t>
  </si>
  <si>
    <t>01.6.01.02-0006</t>
  </si>
  <si>
    <t>Листы гипсокартонные ГКЛ, толщина 12,5 мм</t>
  </si>
  <si>
    <t>ФССЦ-2001, 01.6.01.02-0006, приказ Минстроя России № 876/пр от 26.12.2019</t>
  </si>
  <si>
    <t>9,2</t>
  </si>
  <si>
    <t>12.2.05.10-0009</t>
  </si>
  <si>
    <t>Плиты минераловатные "Тех Баттс 100" ROCKWOOL</t>
  </si>
  <si>
    <t>м3</t>
  </si>
  <si>
    <t>ФССЦ-2001, 12.2.05.10-0009, приказ Минстроя России № 876/пр от 26.12.2019</t>
  </si>
  <si>
    <t>10</t>
  </si>
  <si>
    <t>15-04-007-01</t>
  </si>
  <si>
    <t>Окраска водно-дисперсионными акриловыми составами улучшенная: по штукатурке стен</t>
  </si>
  <si>
    <t>ФЕР-2001, 15-04-007-01, приказ Минстроя России № 876/пр от 26.12.2019</t>
  </si>
  <si>
    <t>10,1</t>
  </si>
  <si>
    <t>14.3.02.01-0005</t>
  </si>
  <si>
    <t>Краска LUJA, ТИККУРИЛА</t>
  </si>
  <si>
    <t>л</t>
  </si>
  <si>
    <t>ФССЦ-2001, 14.3.02.01-0005, приказ Минстроя России № 876/пр от 26.12.2019</t>
  </si>
  <si>
    <t>10,2</t>
  </si>
  <si>
    <t>14.4.01.02-0012</t>
  </si>
  <si>
    <t>Грунтовка укрепляющая, глубокого проникновения, быстросохнущая, паропроницаемая</t>
  </si>
  <si>
    <t>кг</t>
  </si>
  <si>
    <t>ФССЦ-2001, 14.4.01.02-0012, приказ Минстроя России № 876/пр от 26.12.2019</t>
  </si>
  <si>
    <t>11</t>
  </si>
  <si>
    <t>15-04-005-01</t>
  </si>
  <si>
    <t>Окраска поливинилацетатными водоэмульсионными составами простая по штукатурке и сборным конструкциям: стен, подготовленным под окраску</t>
  </si>
  <si>
    <t>ФЕР-2001, 15-04-005-01, приказ Минстроя России № 876/пр от 26.12.2019</t>
  </si>
  <si>
    <t>11,1</t>
  </si>
  <si>
    <t>14.3.02.01-0221</t>
  </si>
  <si>
    <t>Краска водоэмульсионная для внутренних работ ВАК-10</t>
  </si>
  <si>
    <t>ФССЦ-2001, 14.3.02.01-0221, приказ Минстроя России № 876/пр от 26.12.2019</t>
  </si>
  <si>
    <t>12</t>
  </si>
  <si>
    <t>10-01-027-01</t>
  </si>
  <si>
    <t>Установка в жилых и общественных зданиях блоков оконных с переплетами: спаренными в стенах каменных площадью проема до 2 м2</t>
  </si>
  <si>
    <t>ФЕР-2001, 10-01-027-01, приказ Минстроя России № 876/пр от 26.12.2019</t>
  </si>
  <si>
    <t>12,1</t>
  </si>
  <si>
    <t>цена пост</t>
  </si>
  <si>
    <t>Оконные блоки ПВХ с комплектубщими</t>
  </si>
  <si>
    <t>ШТ</t>
  </si>
  <si>
    <t>6 251,21</t>
  </si>
  <si>
    <t>13</t>
  </si>
  <si>
    <t>09-04-012-01</t>
  </si>
  <si>
    <t>Установка металлических дверных блоков в готовые проемы</t>
  </si>
  <si>
    <t>ФЕР-2001, 09-04-012-01, приказ Минстроя России № 876/пр от 26.12.2019</t>
  </si>
  <si>
    <t>13,1</t>
  </si>
  <si>
    <t>Блоки дверные металлические 2,1*0,9</t>
  </si>
  <si>
    <t>28 833</t>
  </si>
  <si>
    <t>13,2</t>
  </si>
  <si>
    <t>01.7.04.01-0002</t>
  </si>
  <si>
    <t>Доводчик дверной гидравлический TS-68 с зубчатым приводом (нагрузка до 90 кг)</t>
  </si>
  <si>
    <t>ФССЦ-2001, 01.7.04.01-0002, приказ Минстроя России № 876/пр от 26.12.2019</t>
  </si>
  <si>
    <t>14</t>
  </si>
  <si>
    <t>10-04-013-01</t>
  </si>
  <si>
    <t>Установка: деревянных дверных блоков</t>
  </si>
  <si>
    <t>ФЕР-2001, 10-04-013-01, приказ Минстроя России № 876/пр от 26.12.2019</t>
  </si>
  <si>
    <t>14,1</t>
  </si>
  <si>
    <t>Дверной блок однопольный с фурнитурой (петли, замок)</t>
  </si>
  <si>
    <t>18 589,3</t>
  </si>
  <si>
    <t>14,2</t>
  </si>
  <si>
    <t>Ручка</t>
  </si>
  <si>
    <t>1 010</t>
  </si>
  <si>
    <t>15</t>
  </si>
  <si>
    <t>10-01-060-01</t>
  </si>
  <si>
    <t>Установка и крепление наличников</t>
  </si>
  <si>
    <t>100 м</t>
  </si>
  <si>
    <t>ФЕР-2001, 10-01-060-01, приказ Минстроя России № 876/пр от 26.12.2019</t>
  </si>
  <si>
    <t>15,1</t>
  </si>
  <si>
    <t>11.1.01.10-0004</t>
  </si>
  <si>
    <t>Наличники из древесины тип Н-1, размер 13x74 мм</t>
  </si>
  <si>
    <t>м</t>
  </si>
  <si>
    <t>ФССЦ-2001, 11.1.01.10-0004, приказ Минстроя России № 876/пр от 26.12.2019</t>
  </si>
  <si>
    <t>16</t>
  </si>
  <si>
    <t>08-02-007-03</t>
  </si>
  <si>
    <t>Установка металлических решеток приямков</t>
  </si>
  <si>
    <t>ФЕР-2001, 08-02-007-03, приказ Минстроя России № 876/пр от 26.12.2019</t>
  </si>
  <si>
    <t>16,1</t>
  </si>
  <si>
    <t>Решетки индивидуального изготовления, окрашенные в белый цвет с открыванием, рамер 1790*560</t>
  </si>
  <si>
    <t>17 533,33</t>
  </si>
  <si>
    <t>Электромонтажные работы</t>
  </si>
  <si>
    <t>17</t>
  </si>
  <si>
    <t>67-4-5</t>
  </si>
  <si>
    <t>Демонтаж: светильников для люминесцентных ламп</t>
  </si>
  <si>
    <t>ФЕРр-2001, 67-4-5, приказ Минстроя России № 876/пр от 26.12.2019</t>
  </si>
  <si>
    <t>рФЕР-67</t>
  </si>
  <si>
    <t>18</t>
  </si>
  <si>
    <t>м08-03-593-09</t>
  </si>
  <si>
    <t>Светильник: местного освещения</t>
  </si>
  <si>
    <t>ФЕРм-2001, м08-03-593-09, приказ Минстроя России № 876/пр от 26.12.2019</t>
  </si>
  <si>
    <t>Электромонтажные работы ,  отдел 01-03 : ( на АЭС  НР = 110% ) - (работы по упр. авиа.- движением:  СП=55% (  {АВИА}=1; обычные работы : СП=65 - {AВИА}=0), при работе на АЭС СП= 68% )</t>
  </si>
  <si>
    <t>мФЕР-08</t>
  </si>
  <si>
    <t>18,1</t>
  </si>
  <si>
    <t>20.3.03.08-0014</t>
  </si>
  <si>
    <t>Светильник точечный под зеркальную лампу мощностью: 60 Вт, тип RP-63, поворотный</t>
  </si>
  <si>
    <t>ФССЦ-2001, 20.3.03.08-0014, приказ Минстроя России № 876/пр от 26.12.2019</t>
  </si>
  <si>
    <t>18,2</t>
  </si>
  <si>
    <t>Светильник ЖКХ светодиодный 12Вт, накладной, белый</t>
  </si>
  <si>
    <t>392</t>
  </si>
  <si>
    <t>19</t>
  </si>
  <si>
    <t>м08-03-593-19</t>
  </si>
  <si>
    <t>Светильник в подвесных потолках</t>
  </si>
  <si>
    <t>ФЕРм-2001, м08-03-593-19, приказ Минстроя России № 876/пр от 26.12.2019</t>
  </si>
  <si>
    <t>19,1</t>
  </si>
  <si>
    <t>Светодиодная панель ультротонкая Fуккщт ФД2113 встраиваемая Армстронг 36Ц 4000Л белый</t>
  </si>
  <si>
    <t>1 760</t>
  </si>
  <si>
    <t>20</t>
  </si>
  <si>
    <t>20-04-001-01</t>
  </si>
  <si>
    <t>Установка агрегатов воздушно-отопительных массой: до 0,25 т</t>
  </si>
  <si>
    <t>ФЕР-2001, 20-04-001-01, приказ Минстроя России № 876/пр от 26.12.2019</t>
  </si>
  <si>
    <t>Вентиляция и кондиционирование</t>
  </si>
  <si>
    <t>ФЕР-20</t>
  </si>
  <si>
    <t>20,1</t>
  </si>
  <si>
    <t>64.5.01.02-0005</t>
  </si>
  <si>
    <t>Завесы воздушные электрические для горизонтальной и вертикальной установки напряжением 220/380 В, мощностью 3/6 кВт, расходом воздуха 1100 м3/час</t>
  </si>
  <si>
    <t>ФССЦ-2001, 64.5.01.02-0005, приказ Минстроя России № 876/пр от 26.12.2019</t>
  </si>
  <si>
    <t>Наружние работы</t>
  </si>
  <si>
    <t>21</t>
  </si>
  <si>
    <t>62-26-4</t>
  </si>
  <si>
    <t>Окраска перхлорвиниловыми красками по подготовленной поверхности фасадов: простых за 2 раза с земли и лесов</t>
  </si>
  <si>
    <t>ФЕРр-2001, 62-26-4, приказ Минстроя России № 876/пр от 26.12.2019</t>
  </si>
  <si>
    <t>Малярные работы</t>
  </si>
  <si>
    <t>рФЕР-62</t>
  </si>
  <si>
    <t>21,1</t>
  </si>
  <si>
    <t>14.4.02.07-0002</t>
  </si>
  <si>
    <t>Эмаль перхлорвиниловая фасадная ХВ-161</t>
  </si>
  <si>
    <t>ФССЦ-2001, 14.4.02.07-0002, приказ Минстроя России № 876/пр от 26.12.2019</t>
  </si>
  <si>
    <t>22</t>
  </si>
  <si>
    <t>10-02-041-01</t>
  </si>
  <si>
    <t>Ограждение лестничных площадок перилами</t>
  </si>
  <si>
    <t>ФЕР-2001, 10-02-041-01, приказ Минстроя России № 876/пр от 26.12.2019</t>
  </si>
  <si>
    <t>22,1</t>
  </si>
  <si>
    <t>Поручень из нержавеющей стали</t>
  </si>
  <si>
    <t>6 250</t>
  </si>
  <si>
    <t>23</t>
  </si>
  <si>
    <t>15-01-045-01</t>
  </si>
  <si>
    <t>Облицовка ступеней керамогранитными плитками толщиной до 15 мм</t>
  </si>
  <si>
    <t>ФЕР-2001 доп. 1, 15-01-045-01, приказ Минстроя России № 172/пр от 30.03.2020</t>
  </si>
  <si>
    <t>23,1</t>
  </si>
  <si>
    <t>06.2.05.03-0004</t>
  </si>
  <si>
    <t>Гранит керамический многоцветный полированный, размер 300x300x8 мм</t>
  </si>
  <si>
    <t>ФССЦ-2001, 06.2.05.03-0004, приказ Минстроя России № 876/пр от 26.12.2019</t>
  </si>
  <si>
    <t>23,2</t>
  </si>
  <si>
    <t>11.2.04.05</t>
  </si>
  <si>
    <t>Рейки деревянные</t>
  </si>
  <si>
    <t>23,3</t>
  </si>
  <si>
    <t>14.1.06.02-0008</t>
  </si>
  <si>
    <t>Клей для плитки Ветонит "Быстросхватывающийся клей для ремонтных работ"</t>
  </si>
  <si>
    <t>ФССЦ-2001, 14.1.06.02-0008, приказ Минстроя России № 876/пр от 26.12.2019</t>
  </si>
  <si>
    <t>24</t>
  </si>
  <si>
    <t>15-01-043-01</t>
  </si>
  <si>
    <t>Облицовка лестничных площадок и маршей керамогранитными плитами</t>
  </si>
  <si>
    <t>ФЕР-2001, 15-01-043-01, приказ Минстроя России № 876/пр от 26.12.2019</t>
  </si>
  <si>
    <t>24,1</t>
  </si>
  <si>
    <t>01.7.03.01-0001</t>
  </si>
  <si>
    <t>Вода</t>
  </si>
  <si>
    <t>ФССЦ-2001, 01.7.03.01-0001, приказ Минстроя России № 876/пр от 26.12.2019</t>
  </si>
  <si>
    <t>24,2</t>
  </si>
  <si>
    <t>04.3.02.09-0824</t>
  </si>
  <si>
    <t>Смесь сухая: для заделки швов (фуга) АТЛАС растворная для ручной работы</t>
  </si>
  <si>
    <t>ФССЦ-2001, 04.3.02.09-0824, приказ Минстроя России № 876/пр от 26.12.2019</t>
  </si>
  <si>
    <t>24,3</t>
  </si>
  <si>
    <t>24,4</t>
  </si>
  <si>
    <t>Прочие работы</t>
  </si>
  <si>
    <t>25</t>
  </si>
  <si>
    <t>69-15-1</t>
  </si>
  <si>
    <t>Затаривание строительного мусора в мешки</t>
  </si>
  <si>
    <t>ФЕРр-2001, 69-15-1, приказ Минстроя России № 876/пр от 26.12.2019</t>
  </si>
  <si>
    <t>Прочие ремонтно-строительные работы</t>
  </si>
  <si>
    <t>рФЕР-69</t>
  </si>
  <si>
    <t>26</t>
  </si>
  <si>
    <t>т01-01-01-021</t>
  </si>
  <si>
    <t>Погрузочные работы при автомобильных перевозках материалов, перевозимых в мешках и пакетах</t>
  </si>
  <si>
    <t>1 Т ГРУЗА</t>
  </si>
  <si>
    <t>ФССЦпг-2001, т01-01-01-021, приказ Минстроя России №876/пр от 26.12.2019</t>
  </si>
  <si>
    <t>Погрузочно-разгрузочные работы</t>
  </si>
  <si>
    <t>Перевозка грузов , (ФССЦпр 2011-изм. № 4-6, раздел 1):  погрузочно-разгрузочные работы  (НР и СП в прям. затратах )</t>
  </si>
  <si>
    <t>ФССЦпр  пог. а/п (2011,изм. 4-6)</t>
  </si>
  <si>
    <t>27</t>
  </si>
  <si>
    <t>т03-21-01-030</t>
  </si>
  <si>
    <t>Перевозка грузов I класса автомобилями-самосвалами грузоподъемностью 10 т работающих вне карьера на расстояние: до 30 км</t>
  </si>
  <si>
    <t>ФССЦпг-2001, т03-21-01-030, приказ Минстроя России №876/пр от 26.12.2019</t>
  </si>
  <si>
    <t>Перевозка грузов авто/транспортом</t>
  </si>
  <si>
    <t>Перевозка грузов (ФССЦпр-2011 - изм. 7, разделы 1-4) - по сметной стоимости</t>
  </si>
  <si>
    <t>ФССЦпр , изм. 7</t>
  </si>
  <si>
    <t>СТР_РЕК</t>
  </si>
  <si>
    <t>СТРОИТЕЛЬСТВО и РЕКОНСТРУКЦИЯ  зданий и сооружений всех назначений</t>
  </si>
  <si>
    <t>РЕМ_ЖИЛ</t>
  </si>
  <si>
    <t>КАП. РЕМ. ЖИЛЫХ И ОБЩЕСТВЕННЫХ ЗДАНИЙ</t>
  </si>
  <si>
    <t>РЕМ_ПР</t>
  </si>
  <si>
    <t>КАП. РЕМ. ПРОИЗВОДСТВЕННЫХ ЗД, и СООРУЖЕНИЙ,  НАРУЖНЫХ ИНЖЕНЕРНЫХ СЕТЕЙ, УЛИЦ И ДОРОГ МЕСТНОГО ЗНАЧЕНИЯ, МОСТОВ И ПУТЕПРОВОДОВ</t>
  </si>
  <si>
    <t>УПР</t>
  </si>
  <si>
    <t>{вкл} - УПРОЩЕННОЕ НАЛОГООБЛОЖЕНИЕ</t>
  </si>
  <si>
    <t>Для всех  расценок. (  при применении упрощенной системы налогообложения)  · {УПР} - ( вкл.)    -  при упрощенной системе   ;  к = 0,9 к СП ( к= 0,7 к НР отменен с 1.01.11)  · {УПР} - ( выкл.) -  при  обычной системе налогообложения</t>
  </si>
  <si>
    <t>ХОЗ</t>
  </si>
  <si>
    <t>{вкл} - ХОЗЯЙСТВЕННЫЙ СПОСОБ</t>
  </si>
  <si>
    <t>Для всех  расценок. (  при хозяйственном способе производства работ):  · {ХОЗ} - ( вкл.)    -  при  хоз. способе (к=0,6 к НР )  · {ХОЗ} - ( выкл.) -  при обычном способе производства работ</t>
  </si>
  <si>
    <t>СЛЖ</t>
  </si>
  <si>
    <t>{вкл} -  При  РЕКОНСТРУКЦИИ сложных объектов, РЕКОНСТРУКЦИИ и КАП. РЕМОНТЕ объектов с дейст. яд. реакторами</t>
  </si>
  <si>
    <t>Для сборников ФЕР ( при производстве работ на технически сложных объектах ):  ·  { СЛЖ } - (вкл.)    - работа на сложных объектах  (к=1,2 к НР)           ·  { СЛЖ } - (выкл.) - работа на обычных объектах</t>
  </si>
  <si>
    <t>ТЕК_М/Т/Я</t>
  </si>
  <si>
    <t>При работе в тек. уровне цен с 27.04.2018 г. (письмо № 01/57049-ЮЛ от 27.04.2018 Минюст РФ), коэффициенты к НР =0,85 и к СП-0,8 не назначаются. До 27.04.2018 г. только для мостов, тоннелей, метро, АЭС, объектов с ядерным топливом (см. прим.)</t>
  </si>
  <si>
    <t>ОПТ/В</t>
  </si>
  <si>
    <t>{вкл}    - Прокладка  МЕЖДУГОРОДНИХ  ВОЛОКОННО-ОПТИЧЕСКИХ ЛИНИЙ (для ФЕРм10, отд. 6 разд.3)  {выкл} - Прокладка  ГОРОДСКИХ               ВОЛОКОННО-ОПТИТЕСКИХ ЛИНИЙ  (для ФЕРм10, отд. 6 разд.3)</t>
  </si>
  <si>
    <t>Для сборников ФЕРм-10  ( волоконно-оптические линии связи ): ·  {М_ГОР_опт} -  ( вкл.)  - междугородные сети связи ( НР=120% , СП=70% )           ·  {М_ГОР_опт} - ( выкл.) - городские сети связи  ( НР=100%; СП=65%)</t>
  </si>
  <si>
    <t>ЗАКР</t>
  </si>
  <si>
    <t>{вкл}   -  Обслуживающие и сопутстующие работы в тоннелях при  производве работ ЗАКРЫТЫМ СПОСОБОМ   {выкл} - Обслуживающие и сопутстующие работы в тоннелях при  производве работ  ОТКРЫТЫМ                       (ФЕР-29, разд.04 )</t>
  </si>
  <si>
    <t>Для сборника ФЕР -29 ( сопутствующие работы в тоннелях и метро. ): ·  {ЗАКР} - (вкл.)     -  при выполнении работ в тоннелях  и метро закрытым способом  (НР=145% , СП=75%); ·                {ЗАКР} - (выкл.) -   при выполнении работ в тоннелях и метро  отк</t>
  </si>
  <si>
    <t>АВИ</t>
  </si>
  <si>
    <t>(вкл)   -  При работах по ДИСПЕТЧЕРЕЗАЦИИ управления движением АВИАТРАНСПОРТОМ {вкл}  (монтажные работы )</t>
  </si>
  <si>
    <t>Для сборников ФЕРм 08;10;11 :    · {мАВИА} -  (вкл.)     -  производство монтажных  работы по диспетчеризации управления  движением авиатранспортном (НР=95%, СП=55%) ;    ·            {мАВИА} -  (выкл. ) -  при производстве работ на прочих объектах , кром</t>
  </si>
  <si>
    <t>АЭС</t>
  </si>
  <si>
    <t>(вкл)  -  Производство эл./монт. работ на АЭС ( ФЕРм -08 , отдел 01-03 ),  и контроль свар. швов  на АЭС {вкл}  (ФЕРм-39, отд. 02 и 03 )  (вык) -  Произовдство эл./монт. работ  и и контроль свар. швов на ОБЫЧНЫХ СООРУЖ,</t>
  </si>
  <si>
    <t>Для сборника ФЕРм -39  и ФЕРМ-08  ( при работах по контролю сварных соединений) :    {мАЭС} - ( вкл.)  -     при выполнении работ по на АЭС  (HР=101%; СП= 68%;             {мАЭС} - (выкл.) -  при выполнении работ  на обычных объектах</t>
  </si>
  <si>
    <t>Инд_исп.Сводный</t>
  </si>
  <si>
    <t>Используется Индекс "по сводному"</t>
  </si>
  <si>
    <t>К_НР_РЕМ</t>
  </si>
  <si>
    <t>при ремонте жилых и общественных зданий если  ( если {РЕМ_ЖИЛ}= [вкл.]</t>
  </si>
  <si>
    <t>Для сборников  ФЕР и  ФЕРмр :  · Значение {_МДСрем_НР}= 0,90 -  при ремонте зданий жилого и гражданского назначений ( 0,90 к НР) ;  · Значение {_МДСрем_НР}= 1,00  - при строительстве  и реконструкции  объектов всех назначений</t>
  </si>
  <si>
    <t>К_СП_РЕМ</t>
  </si>
  <si>
    <t>к нормам СП при капитальном ремонте зданий и сооружений всех назначений ( если или {РЕМ_ЖИЛ}=[вкл] , или (РЕМ_ПР}=[вкл] )</t>
  </si>
  <si>
    <t>Для сборников  ФЕР и  ФЕРмр :   · Значение {_МДСрем_СП} = 0.85  -  при ремонте зданий всех назначений ( 0,85 к СП);   · Значение {_МДСрем_СП} = 1,00 -  при строительстве  и реконструкции  объектов всех назначений</t>
  </si>
  <si>
    <t>К_НР_05</t>
  </si>
  <si>
    <t>К нормам НР  с 1.01.2005 по 1.01.2011</t>
  </si>
  <si>
    <t>Для норм НР с 1.01.2011 года:  · {_ТЕК_НР} = 0.85  -  Коэффициент   учитывающий изменение нормы страховых взносов с  1.01.1 - (при расчете в текущем уровне цен  индексами по статьям затрат )  · {_ТЕК_НР} = 1,00  -  при расчет в текущем уровне цен и при уп</t>
  </si>
  <si>
    <t>К_НР_11</t>
  </si>
  <si>
    <t>Коэфф.  к НР для текущего уровня цен с 01.01.2011  при обычном и упрощенном налогообложении  при постатейной индексации</t>
  </si>
  <si>
    <t>К_СП_11</t>
  </si>
  <si>
    <t>Коэф. к  СП в текущем уровне цен  с 01.01.2011</t>
  </si>
  <si>
    <t>Для норм СП с 1.01.2011 года:  · {_ТЕК_СП} = 0.80  -  Коэффициент   учитывающий изменение нормы страховых взносов с  1.01.11 - (при расчете в текущем уровне цен  индексами по статьям затрат )  · {_ТЕК_СП} = 1,00  -  без учета</t>
  </si>
  <si>
    <t>К_НР_12</t>
  </si>
  <si>
    <t>Корректировка НР с 03.12.12 до 27.04.18 если (ТЕК_М/Т/Я) = {выкл.}</t>
  </si>
  <si>
    <t>К_СП_12</t>
  </si>
  <si>
    <t>Корректировка СП с 03.12.12 до 27.04.18 в текущем уровне цен по письму  2536-ИП/12/ГС от 27.11.12  ( если (ТЕК_М/Т/Я) = {выкл.} )</t>
  </si>
  <si>
    <t>К_НР_УПР</t>
  </si>
  <si>
    <t>Коэф. к  НР при упрощенном налогообложении    ( если {УПР} = [вкл] )</t>
  </si>
  <si>
    <t>К_СП_УПР</t>
  </si>
  <si>
    <t>Коэф. к СП при упрощенном налогообложении    ( если {УПР} = [вкл] )</t>
  </si>
  <si>
    <t>К_НР_ХОЗ</t>
  </si>
  <si>
    <t>Коэф. к НР при хозяйственном способе производства работ   ( если {ХОЗ}= {вкл} )</t>
  </si>
  <si>
    <t>К_НР_СЛЖ</t>
  </si>
  <si>
    <t>Коэф.  при реконструкции сложных объектов (мосты, метро, путепроводы)  и  кап. ремонте АЭС, объектов с яд. реакторами   ( если {СЛЖ} = [вкл] )</t>
  </si>
  <si>
    <t>Р_ОКР</t>
  </si>
  <si>
    <t>Разрядность округления результата расчета НР и СП  ( с 01.01.2011 - до целых )</t>
  </si>
  <si>
    <t>К_НР_УПР_ПУ</t>
  </si>
  <si>
    <t>Коэф. к НР при упрощенном налогообложении ( если {УПР} = [вкл] ) для расценок на изготовление материалов, полуфабрикатов, а также металлических и трубопроводных заготовок, изготовляемых в построечных условиях</t>
  </si>
  <si>
    <t>Уровень цен</t>
  </si>
  <si>
    <t>Сборник индексов</t>
  </si>
  <si>
    <t>Индексы к ФЕР-2020 (Стройинформресурс)</t>
  </si>
  <si>
    <t>_OBSM_</t>
  </si>
  <si>
    <t>1-100-29</t>
  </si>
  <si>
    <t>Рабочий среднего разряда 2.9</t>
  </si>
  <si>
    <t>чел.-ч.</t>
  </si>
  <si>
    <t>1-100-16</t>
  </si>
  <si>
    <t>Рабочий среднего разряда 1.6</t>
  </si>
  <si>
    <t>4-100-00</t>
  </si>
  <si>
    <t>Затраты труда машинистов</t>
  </si>
  <si>
    <t>91.06.06-048</t>
  </si>
  <si>
    <t>ФСЭМ-2001, 91.06.06-048 , приказ Минстроя России № 876/пр от 26.12.2019</t>
  </si>
  <si>
    <t>Подъемники одномачтовые, грузоподъемность до 500 кг, высота подъема 45 м</t>
  </si>
  <si>
    <t>маш.-ч</t>
  </si>
  <si>
    <t>1-100-25</t>
  </si>
  <si>
    <t>Рабочий среднего разряда 2.5</t>
  </si>
  <si>
    <t>91.18.01-508</t>
  </si>
  <si>
    <t>ФСЭМ-2001, 91.18.01-508 , приказ Минстроя России № 876/пр от 26.12.2019</t>
  </si>
  <si>
    <t>Компрессоры передвижные с электродвигателем, производительность до 5,0 м3/мин</t>
  </si>
  <si>
    <t>91.21.10-003</t>
  </si>
  <si>
    <t>ФСЭМ-2001, 91.21.10-003 , приказ Минстроя России № 876/пр от 26.12.2019</t>
  </si>
  <si>
    <t>Молотки при работе от передвижных компрессорных станций отбойные пневматические</t>
  </si>
  <si>
    <t>1-100-24</t>
  </si>
  <si>
    <t>Рабочий среднего разряда 2.4</t>
  </si>
  <si>
    <t>1-100-44</t>
  </si>
  <si>
    <t>Рабочий среднего разряда 4.4</t>
  </si>
  <si>
    <t>91.14.02-001</t>
  </si>
  <si>
    <t>ФСЭМ-2001, 91.14.02-001 , приказ Минстроя России № 876/пр от 26.12.2019</t>
  </si>
  <si>
    <t>Автомобили бортовые, грузоподъемность до 5 т</t>
  </si>
  <si>
    <t>91.17.04-233</t>
  </si>
  <si>
    <t>ФСЭМ-2001, 91.17.04-233 , приказ Минстроя России № 876/пр от 26.12.2019</t>
  </si>
  <si>
    <t>Установки для сварки ручной дуговой (постоянного тока)</t>
  </si>
  <si>
    <t>01.7.11.07-0032</t>
  </si>
  <si>
    <t>ФССЦ-2001, 01.7.11.07-0032, приказ Минстроя России № 876/пр от 26.12.2019</t>
  </si>
  <si>
    <t>Электроды сварочные Э42, диаметр 4 мм</t>
  </si>
  <si>
    <t>01.7.15.02-0051</t>
  </si>
  <si>
    <t>ФССЦ-2001, 01.7.15.02-0051, приказ Минстроя России № 876/пр от 26.12.2019</t>
  </si>
  <si>
    <t>Болты анкерные</t>
  </si>
  <si>
    <t>14.5.01.10-0029</t>
  </si>
  <si>
    <t>ФССЦ-2001, 14.5.01.10-0029, приказ Минстроя России № 876/пр от 26.12.2019</t>
  </si>
  <si>
    <t>Пена монтажная полиуретановая противопожарная однокомпонентная модифицированная для заполнения, уплотнения, утепления, изоляции и соединения швов и стыков в местах с повышенными требованиями пожарной безопасности (0,88 л)</t>
  </si>
  <si>
    <t>1-100-40</t>
  </si>
  <si>
    <t>Рабочий среднего разряда 4</t>
  </si>
  <si>
    <t>1-100-38</t>
  </si>
  <si>
    <t>Рабочий среднего разряда 3.8</t>
  </si>
  <si>
    <t>01.6.04.02-0011</t>
  </si>
  <si>
    <t>ФССЦ-2001, 01.6.04.02-0011, приказ Минстроя России № 876/пр от 26.12.2019</t>
  </si>
  <si>
    <t>Панели потолочные с комплектующими</t>
  </si>
  <si>
    <t>1-100-36</t>
  </si>
  <si>
    <t>Рабочий среднего разряда 3.6</t>
  </si>
  <si>
    <t>01.6.04.02-0001</t>
  </si>
  <si>
    <t>ФССЦ-2001, 01.6.04.02-0001, приказ Минстроя России № 876/пр от 26.12.2019</t>
  </si>
  <si>
    <t>Панели потолочные декоративные</t>
  </si>
  <si>
    <t>1-100-35</t>
  </si>
  <si>
    <t>Рабочий среднего разряда 3.5</t>
  </si>
  <si>
    <t>91.05.05-015</t>
  </si>
  <si>
    <t>ФСЭМ-2001, 91.05.05-015 , приказ Минстроя России № 876/пр от 26.12.2019</t>
  </si>
  <si>
    <t>Краны на автомобильном ходу, грузоподъемность 16 т</t>
  </si>
  <si>
    <t>91.21.12-004</t>
  </si>
  <si>
    <t>ФСЭМ-2001, 91.21.12-004 , приказ Минстроя России № 876/пр от 26.12.2019</t>
  </si>
  <si>
    <t>Ножницы электрические</t>
  </si>
  <si>
    <t>01.7.06.01-0042</t>
  </si>
  <si>
    <t>ФССЦ-2001, 01.7.06.01-0042, приказ Минстроя России № 876/пр от 26.12.2019</t>
  </si>
  <si>
    <t>Лента эластичная самоклеящаяся для профилей направляющих 50/30000 мм</t>
  </si>
  <si>
    <t>01.7.06.04-0002</t>
  </si>
  <si>
    <t>ФССЦ-2001, 01.7.06.04-0002, приказ Минстроя России № 876/пр от 26.12.2019</t>
  </si>
  <si>
    <t>Лента бумажная для повышения трещиностойкости стыков ГКЛ и ГВЛ</t>
  </si>
  <si>
    <t>01.7.06.04-0007</t>
  </si>
  <si>
    <t>ФССЦ-2001, 01.7.06.04-0007, приказ Минстроя России № 876/пр от 26.12.2019</t>
  </si>
  <si>
    <t>Лента разделительная для сопряжения потолка из ЛГК со стеной</t>
  </si>
  <si>
    <t>01.7.15.07-0152</t>
  </si>
  <si>
    <t>ФССЦ-2001, 01.7.15.07-0152, приказ Минстроя России № 876/пр от 26.12.2019</t>
  </si>
  <si>
    <t>Дюбели с шурупом, размер 6x35 мм</t>
  </si>
  <si>
    <t>01.7.15.14-0044</t>
  </si>
  <si>
    <t>ФССЦ-2001, 01.7.15.14-0044, приказ Минстроя России № 876/пр от 26.12.2019</t>
  </si>
  <si>
    <t>Шурупы самонарезающий прокалывающий, для крепления гипсокартонных листов (ГКЛ, ГКЛВ, ГКЛВО) к каркасу из металлических профилей 3,5/25 мм</t>
  </si>
  <si>
    <t>01.7.15.14-0045</t>
  </si>
  <si>
    <t>ФССЦ-2001, 01.7.15.14-0045, приказ Минстроя России № 876/пр от 26.12.2019</t>
  </si>
  <si>
    <t>Шурупы самонарезающий прокалывающий, для крепления гипсокартонных листов (ГКЛ, ГКЛВ, ГКЛВО) к каркасу из металлических профилей 3,5/35 мм</t>
  </si>
  <si>
    <t>07.2.06.03-0112</t>
  </si>
  <si>
    <t>ФССЦ-2001, 07.2.06.03-0112, приказ Минстроя России № 876/пр от 26.12.2019</t>
  </si>
  <si>
    <t>Профиль направляющий, стальной, оцинкованный, для монтажа гипсовых перегородок и подвесных потолков, длина 3 м, сечение 50x40x0,6 мм</t>
  </si>
  <si>
    <t>07.2.06.03-0195</t>
  </si>
  <si>
    <t>ФССЦ-2001, 07.2.06.03-0195, приказ Минстроя России № 876/пр от 26.12.2019</t>
  </si>
  <si>
    <t>Профиль стоечный, стальной, оцинкованный, для монтажа гипсовых перегородок, длина 3 м, сечение 50x50x0,6 мм</t>
  </si>
  <si>
    <t>14.5.11.03-0001</t>
  </si>
  <si>
    <t>ФССЦ-2001, 14.5.11.03-0001, приказ Минстроя России № 876/пр от 26.12.2019</t>
  </si>
  <si>
    <t>Смесь сухая шпатлевочная на основе высокопрочного гипса с полимерными добавками, крупность заполнителя не более 0,15 мм, прочность на изгиб 2,7 МПа</t>
  </si>
  <si>
    <t>14.5.11.03-0004</t>
  </si>
  <si>
    <t>ФССЦ-2001, 14.5.11.03-0004, приказ Минстроя России № 876/пр от 26.12.2019</t>
  </si>
  <si>
    <t>Смесь сухая шпатлевочная на основе гипса, универсальная с полимерными добавками, крупность заполнителя не более 0,2 мм, прочность на изгиб не менее 1,0 МПа</t>
  </si>
  <si>
    <t>1-100-32</t>
  </si>
  <si>
    <t>Рабочий среднего разряда 3.2</t>
  </si>
  <si>
    <t>91.06.06-046</t>
  </si>
  <si>
    <t>ФСЭМ-2001, 91.06.06-046 , приказ Минстроя России № 876/пр от 26.12.2019</t>
  </si>
  <si>
    <t>Подъемники одномачтовые, грузоподъемность до 500 кг, высота подъема 25 м</t>
  </si>
  <si>
    <t>01.7.17.11-0011</t>
  </si>
  <si>
    <t>ФССЦ-2001, 01.7.17.11-0011, приказ Минстроя России № 876/пр от 26.12.2019</t>
  </si>
  <si>
    <t>Шкурка шлифовальная двухслойная с зернистостью 40-25</t>
  </si>
  <si>
    <t>01.7.20.08-0051</t>
  </si>
  <si>
    <t>ФССЦ-2001, 01.7.20.08-0051, приказ Минстроя России № 876/пр от 26.12.2019</t>
  </si>
  <si>
    <t>Ветошь</t>
  </si>
  <si>
    <t>14.5.11.02-0101</t>
  </si>
  <si>
    <t>ФССЦ-2001, 14.5.11.02-0101, приказ Минстроя России № 876/пр от 26.12.2019</t>
  </si>
  <si>
    <t>Шпатлевка водно-дисперсионная</t>
  </si>
  <si>
    <t>1-100-34</t>
  </si>
  <si>
    <t>Рабочий среднего разряда 3.4</t>
  </si>
  <si>
    <t>14.5.11.01-0001</t>
  </si>
  <si>
    <t>ФССЦ-2001, 14.5.11.01-0001, приказ Минстроя России № 876/пр от 26.12.2019</t>
  </si>
  <si>
    <t>Шпатлевка клеевая</t>
  </si>
  <si>
    <t>91.05.01-017</t>
  </si>
  <si>
    <t>ФСЭМ-2001, 91.05.01-017 , приказ Минстроя России № 876/пр от 26.12.2019</t>
  </si>
  <si>
    <t>Краны башенные, грузоподъемность 8 т</t>
  </si>
  <si>
    <t>01.7.15.06-0111</t>
  </si>
  <si>
    <t>ФССЦ-2001, 01.7.15.06-0111, приказ Минстроя России № 876/пр от 26.12.2019</t>
  </si>
  <si>
    <t>Гвозди строительные</t>
  </si>
  <si>
    <t>01.7.15.14-0185</t>
  </si>
  <si>
    <t>ФССЦ-2001, 01.7.15.14-0185, приказ Минстроя России № 876/пр от 26.12.2019</t>
  </si>
  <si>
    <t>Шурупы с потайной головкой черные 8,0x100 мм</t>
  </si>
  <si>
    <t>04.3.01.07-0011</t>
  </si>
  <si>
    <t>ФССЦ-2001, 04.3.01.07-0011, приказ Минстроя России № 876/пр от 26.12.2019</t>
  </si>
  <si>
    <t>Раствор готовый отделочный тяжелый, известковый, состав 1:2</t>
  </si>
  <si>
    <t>14.5.01.10-0003</t>
  </si>
  <si>
    <t>ФССЦ-2001, 14.5.01.10-0003, приказ Минстроя России № 876/пр от 26.12.2019</t>
  </si>
  <si>
    <t>Пена монтажная</t>
  </si>
  <si>
    <t>1-100-42</t>
  </si>
  <si>
    <t>Рабочий среднего разряда 4.2</t>
  </si>
  <si>
    <t>08.4.01.02-0011</t>
  </si>
  <si>
    <t>ФССЦ-2001, 08.4.01.02-0011, приказ Минстроя России № 876/пр от 26.12.2019</t>
  </si>
  <si>
    <t>Детали закладные и накладные, изготовленные без применения сварки, гнутья, сверления (пробивки) отверстий, поставляемые отдельно</t>
  </si>
  <si>
    <t>14.5.01.10-0025</t>
  </si>
  <si>
    <t>ФССЦ-2001, 14.5.01.10-0025, приказ Минстроя России № 876/пр от 26.12.2019</t>
  </si>
  <si>
    <t>Пена монтажная для герметизации стыков в баллончике емкостью 0,85 л</t>
  </si>
  <si>
    <t>1-100-33</t>
  </si>
  <si>
    <t>Рабочий среднего разряда 3.3</t>
  </si>
  <si>
    <t>04.3.01.09-0023</t>
  </si>
  <si>
    <t>ФССЦ-2001, 04.3.01.09-0023, приказ Минстроя России № 876/пр от 26.12.2019</t>
  </si>
  <si>
    <t>Раствор отделочный тяжелый цементный, состав 1:3</t>
  </si>
  <si>
    <t>08.1.02.11-0001</t>
  </si>
  <si>
    <t>ФССЦ-2001, 08.1.02.11-0001, приказ Минстроя России № 876/пр от 26.12.2019</t>
  </si>
  <si>
    <t>Поковки из квадратных заготовок, масса 1,8 кг</t>
  </si>
  <si>
    <t>14.4.03.03-0002</t>
  </si>
  <si>
    <t>ФССЦ-2001, 14.4.03.03-0002, приказ Минстроя России № 876/пр от 26.12.2019</t>
  </si>
  <si>
    <t>Лак битумный БТ-123</t>
  </si>
  <si>
    <t>1-100-23</t>
  </si>
  <si>
    <t>Рабочий среднего разряда 2.3</t>
  </si>
  <si>
    <t>01.7.06.05-0041</t>
  </si>
  <si>
    <t>ФССЦ-2001, 01.7.06.05-0041, приказ Минстроя России № 876/пр от 26.12.2019</t>
  </si>
  <si>
    <t>Лента изоляционная прорезиненная односторонняя, ширина 20 мм, толщина 0,25-0,35 мм</t>
  </si>
  <si>
    <t>01.7.15.04-0011</t>
  </si>
  <si>
    <t>ФССЦ-2001, 01.7.15.04-0011, приказ Минстроя России № 876/пр от 26.12.2019</t>
  </si>
  <si>
    <t>Винты с полукруглой головкой, длина 50 мм</t>
  </si>
  <si>
    <t>01.7.15.07-0014</t>
  </si>
  <si>
    <t>ФССЦ-2001, 01.7.15.07-0014, приказ Минстроя России № 876/пр от 26.12.2019</t>
  </si>
  <si>
    <t>Дюбели распорные полипропиленовые</t>
  </si>
  <si>
    <t>999-9950</t>
  </si>
  <si>
    <t>Вспомогательные ненормируемые материалы (2% от ОЗП)</t>
  </si>
  <si>
    <t>РУБ</t>
  </si>
  <si>
    <t>20.5.04.10-0011</t>
  </si>
  <si>
    <t>ФССЦ-2001, 20.5.04.10-0011, приказ Минстроя России № 876/пр от 26.12.2019</t>
  </si>
  <si>
    <t>Сжимы соединительные</t>
  </si>
  <si>
    <t>91.06.03-047</t>
  </si>
  <si>
    <t>ФСЭМ-2001, 91.06.03-047 , приказ Минстроя России № 876/пр от 26.12.2019</t>
  </si>
  <si>
    <t>Лебедки ручные и рычажные тяговым усилием 31,39 кН (3,2 т)</t>
  </si>
  <si>
    <t>01.7.11.07-0045</t>
  </si>
  <si>
    <t>ФССЦ-2001, 01.7.11.07-0045, приказ Минстроя России № 876/пр от 26.12.2019</t>
  </si>
  <si>
    <t>Электроды сварочные Э42А, диаметр 5 мм</t>
  </si>
  <si>
    <t>01.7.15.03-0042</t>
  </si>
  <si>
    <t>ФССЦ-2001, 01.7.15.03-0042, приказ Минстроя России № 876/пр от 26.12.2019</t>
  </si>
  <si>
    <t>Болты с гайками и шайбами строительные</t>
  </si>
  <si>
    <t>01.7.19.04-0031</t>
  </si>
  <si>
    <t>ФССЦ-2001, 01.7.19.04-0031, приказ Минстроя России № 876/пр от 26.12.2019</t>
  </si>
  <si>
    <t>Прокладки резиновые (пластина техническая прессованная)</t>
  </si>
  <si>
    <t>23.8.03.11-0652</t>
  </si>
  <si>
    <t>ФССЦ-2001, 23.8.03.11-0652, приказ Минстроя России № 876/пр от 26.12.2019</t>
  </si>
  <si>
    <t>Фланцы стальные плоские приварные из стали ВСт3сп2, ВСт3сп3, номинальное давление 1,0 МПа, номинальный диаметр 40 мм</t>
  </si>
  <si>
    <t>1-100-31</t>
  </si>
  <si>
    <t>Рабочий среднего разряда 3.1</t>
  </si>
  <si>
    <t>91.06.03-060</t>
  </si>
  <si>
    <t>ФСЭМ-2001, 91.06.03-060 , приказ Минстроя России № 876/пр от 26.12.2019</t>
  </si>
  <si>
    <t>Лебедки электрические тяговым усилием до 5,79 кН (0,59 т)</t>
  </si>
  <si>
    <t>91.18.01-011</t>
  </si>
  <si>
    <t>ФСЭМ-2001, 91.18.01-011 , приказ Минстроя России № 876/пр от 26.12.2019</t>
  </si>
  <si>
    <t>Компрессоры передвижные с электродвигателем давление 600 кПа (6 ат), производительность 0,5 м3/мин</t>
  </si>
  <si>
    <t>91.21.01-014</t>
  </si>
  <si>
    <t>ФСЭМ-2001, 91.21.01-014 , приказ Минстроя России № 876/пр от 26.12.2019</t>
  </si>
  <si>
    <t>Агрегаты окрасочные с пневматическим распылением для окраски фасадов зданий, производительность 500 м3/ч, мощность 1 кВт</t>
  </si>
  <si>
    <t>14.5.09.11-0102</t>
  </si>
  <si>
    <t>ФССЦ-2001, 14.5.09.11-0102, приказ Минстроя России № 876/пр от 26.12.2019</t>
  </si>
  <si>
    <t>Уайт-спирит</t>
  </si>
  <si>
    <t>91.05.01-016</t>
  </si>
  <si>
    <t>ФСЭМ-2001, 91.05.01-016 , приказ Минстроя России № 876/пр от 26.12.2019</t>
  </si>
  <si>
    <t>Краны башенные, грузоподъемность 5 т</t>
  </si>
  <si>
    <t>91.07.08-024</t>
  </si>
  <si>
    <t>ФСЭМ-2001, 91.07.08-024 , приказ Минстроя России № 876/пр от 26.12.2019</t>
  </si>
  <si>
    <t>Растворосмесители передвижные, объем барабана 65 л</t>
  </si>
  <si>
    <t>04.3.02.09-0102</t>
  </si>
  <si>
    <t>ФССЦ-2001, 04.3.02.09-0102, приказ Минстроя России № 876/пр от 26.12.2019</t>
  </si>
  <si>
    <t>Смеси сухие водостойкие для затирки межплиточных швов шириной 1-6 мм (различная цветовая гамма)</t>
  </si>
  <si>
    <t>1-100-50</t>
  </si>
  <si>
    <t>Рабочий среднего разряда 5</t>
  </si>
  <si>
    <t>1-100-10</t>
  </si>
  <si>
    <t>Рабочий среднего разряда 1</t>
  </si>
  <si>
    <t>01.7.20.03-0003</t>
  </si>
  <si>
    <t>ФССЦ-2001, 01.7.20.03-0003, приказ Минстроя России № 876/пр от 26.12.2019</t>
  </si>
  <si>
    <t>Мешки полипропиленовые (50 кг)</t>
  </si>
  <si>
    <t>07.1.01.01</t>
  </si>
  <si>
    <t>Дверь противопожарная металлическая</t>
  </si>
  <si>
    <t>01.6.01.02</t>
  </si>
  <si>
    <t>Листы гипсокартонные</t>
  </si>
  <si>
    <t>12.2.03.15</t>
  </si>
  <si>
    <t>Материалы теплоизоляционные из минеральных волокон</t>
  </si>
  <si>
    <t>14.3.02.01</t>
  </si>
  <si>
    <t>Краска акриловая</t>
  </si>
  <si>
    <t>14.4.01.02</t>
  </si>
  <si>
    <t>Грунтовка</t>
  </si>
  <si>
    <t>Краска водоэмульсионная</t>
  </si>
  <si>
    <t>01.7.04.08</t>
  </si>
  <si>
    <t>Скобяные изделия</t>
  </si>
  <si>
    <t>КОМПЛ</t>
  </si>
  <si>
    <t>11.2.07.05</t>
  </si>
  <si>
    <t>Блоки оконные</t>
  </si>
  <si>
    <t>01.7.04.07</t>
  </si>
  <si>
    <t>07.1.01.03</t>
  </si>
  <si>
    <t>Блоки дверные металлические</t>
  </si>
  <si>
    <t>11.2.02.01</t>
  </si>
  <si>
    <t>Блоки дверные</t>
  </si>
  <si>
    <t>11.1.01.10</t>
  </si>
  <si>
    <t>Наличники</t>
  </si>
  <si>
    <t>07.2.07.13</t>
  </si>
  <si>
    <t>Изделия металлические (стяжки, прижимы, планки)</t>
  </si>
  <si>
    <t>14.4.02.07</t>
  </si>
  <si>
    <t>Краски перхлорвиниловые</t>
  </si>
  <si>
    <t>06.2.05.03</t>
  </si>
  <si>
    <t>Плитки керамогранитные</t>
  </si>
  <si>
    <t>14.1.06.02</t>
  </si>
  <si>
    <t>Клей для облицовочных работ (сухая смесь)</t>
  </si>
  <si>
    <t>04.3.02.09</t>
  </si>
  <si>
    <t>Смесь сухая для заделки швов</t>
  </si>
  <si>
    <t>Плиты облицовочные</t>
  </si>
  <si>
    <t>Поправка: МДС 81-35.2004, п.4.7  Наименование: Работы, выполняемые при реконструкции зданий и сооружений работы, аналогичные технологическим процессам в новом строительстве (в том числе возведение новых конструктивных элементов) стоимость которых определена по соответствующим сборникам ФЕР, кроме сборника № 46 «Работы при реконструкции зданий и сооружений»</t>
  </si>
  <si>
    <t>(наименование работ и затрат, наименование объекта)</t>
  </si>
  <si>
    <t>текущая цена</t>
  </si>
  <si>
    <t>Сметная стоимость</t>
  </si>
  <si>
    <t>тыс. руб.</t>
  </si>
  <si>
    <t xml:space="preserve">     Строительные работы</t>
  </si>
  <si>
    <t xml:space="preserve">     Монтажные работы</t>
  </si>
  <si>
    <t xml:space="preserve">     Оборудование</t>
  </si>
  <si>
    <t xml:space="preserve">     Прочие работы</t>
  </si>
  <si>
    <t>Нормативная трудоемкость</t>
  </si>
  <si>
    <t>Средства на оплату труда</t>
  </si>
  <si>
    <t>Строительный объем:</t>
  </si>
  <si>
    <t>Стоимость ед.стр.объема:</t>
  </si>
  <si>
    <t>№ п/п</t>
  </si>
  <si>
    <t>Шифр расценки и коды ресурсов</t>
  </si>
  <si>
    <t>Наименование работ и затрат</t>
  </si>
  <si>
    <t>Ед. изм.</t>
  </si>
  <si>
    <t>Кол-во единиц</t>
  </si>
  <si>
    <t>Цена на ед. изм.</t>
  </si>
  <si>
    <t>Попра-вочные коэфф.</t>
  </si>
  <si>
    <t>Стоимость в ценах 2001г.</t>
  </si>
  <si>
    <t>Пункт коэфф. пересчета</t>
  </si>
  <si>
    <t>Коэфф. пересчета</t>
  </si>
  <si>
    <t>Стоимость в текущих ценах</t>
  </si>
  <si>
    <t>ЗТР всего чел.-час</t>
  </si>
  <si>
    <t>Зарплата</t>
  </si>
  <si>
    <t>НР от ФОТ</t>
  </si>
  <si>
    <t>СП от ФОТ</t>
  </si>
  <si>
    <t>Затраты труда</t>
  </si>
  <si>
    <t>в т.ч. зарплата машинистов</t>
  </si>
  <si>
    <t>Материальные ресурсы</t>
  </si>
  <si>
    <r>
      <t>Светильник ЖКХ светодиодный 12Вт, накладной, белый</t>
    </r>
    <r>
      <rPr>
        <i/>
        <sz val="10"/>
        <rFont val="Arial"/>
        <family val="2"/>
        <charset val="204"/>
      </rPr>
      <t xml:space="preserve">
Базисная стоимость: 392,00 = 392</t>
    </r>
  </si>
  <si>
    <t xml:space="preserve">   </t>
  </si>
  <si>
    <t xml:space="preserve">Объемы согласовал  </t>
  </si>
  <si>
    <t>[должность,подпись(инициалы,фамилия)]</t>
  </si>
  <si>
    <t xml:space="preserve">Составил  </t>
  </si>
  <si>
    <t xml:space="preserve">Проверил  </t>
  </si>
  <si>
    <t>НДС 20%</t>
  </si>
  <si>
    <t>Итого с НДС</t>
  </si>
  <si>
    <t xml:space="preserve">Приложение № 2 </t>
  </si>
  <si>
    <t>от _____________</t>
  </si>
  <si>
    <t>Подрядчик:</t>
  </si>
  <si>
    <t>Заместитель Генерального директора</t>
  </si>
  <si>
    <t>ФГУП "ППП"</t>
  </si>
  <si>
    <t>_____________________ 2020 г.</t>
  </si>
  <si>
    <t>Основание: техническое задание</t>
  </si>
  <si>
    <t xml:space="preserve">ЛОКАЛЬНАЯ СМЕТА № </t>
  </si>
  <si>
    <t>(локальный сметный расчет)</t>
  </si>
  <si>
    <t xml:space="preserve">Выполнение работ по ремонту помещения, рсположенного по адресу: </t>
  </si>
  <si>
    <t>к Договору подряда №__________</t>
  </si>
  <si>
    <t>Э.А.Богданов</t>
  </si>
  <si>
    <t>Составлена в ценах Индексы к ФЕР-2020 (Стройинформресурс)____.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</si>
</sst>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;[Red]\-\ #,##0.00"/>
    <numFmt numFmtId="165" formatCode="#,##0.0;[Red]\-\ #,##0.0"/>
  </numFmts>
  <fonts count="20" x14ac:knownFonts="1">
    <font>
      <sz val="10"/>
      <name val="Arial"/>
      <charset val="204"/>
    </font>
    <font>
      <b/>
      <sz val="10"/>
      <color indexed="12"/>
      <name val="Arial"/>
      <charset val="204"/>
    </font>
    <font>
      <b/>
      <sz val="10"/>
      <color indexed="16"/>
      <name val="Arial"/>
      <charset val="204"/>
    </font>
    <font>
      <b/>
      <sz val="10"/>
      <color indexed="20"/>
      <name val="Arial"/>
      <charset val="204"/>
    </font>
    <font>
      <b/>
      <sz val="10"/>
      <color indexed="17"/>
      <name val="Arial"/>
      <charset val="204"/>
    </font>
    <font>
      <sz val="10"/>
      <color indexed="17"/>
      <name val="Arial"/>
      <charset val="204"/>
    </font>
    <font>
      <sz val="10"/>
      <color indexed="12"/>
      <name val="Arial"/>
      <charset val="204"/>
    </font>
    <font>
      <sz val="10"/>
      <color indexed="14"/>
      <name val="Arial"/>
      <charset val="204"/>
    </font>
    <font>
      <b/>
      <sz val="10"/>
      <color indexed="14"/>
      <name val="Arial"/>
      <charset val="204"/>
    </font>
    <font>
      <sz val="10"/>
      <name val="Arial"/>
      <family val="2"/>
      <charset val="204"/>
    </font>
    <font>
      <sz val="9"/>
      <name val="Arial"/>
      <family val="2"/>
      <charset val="204"/>
    </font>
    <font>
      <sz val="11"/>
      <name val="Arial"/>
      <family val="2"/>
      <charset val="204"/>
    </font>
    <font>
      <b/>
      <sz val="12"/>
      <name val="Arial"/>
      <family val="2"/>
      <charset val="204"/>
    </font>
    <font>
      <b/>
      <sz val="11"/>
      <name val="Arial"/>
      <family val="2"/>
      <charset val="204"/>
    </font>
    <font>
      <sz val="12"/>
      <name val="Arial"/>
      <family val="2"/>
      <charset val="204"/>
    </font>
    <font>
      <i/>
      <sz val="11"/>
      <name val="Arial"/>
      <family val="2"/>
      <charset val="204"/>
    </font>
    <font>
      <i/>
      <sz val="10"/>
      <name val="Arial"/>
      <family val="2"/>
      <charset val="204"/>
    </font>
    <font>
      <b/>
      <sz val="13"/>
      <name val="Arial"/>
      <family val="2"/>
      <charset val="204"/>
    </font>
    <font>
      <b/>
      <sz val="9"/>
      <name val="Arial"/>
      <family val="2"/>
      <charset val="204"/>
    </font>
    <font>
      <b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left" vertical="top"/>
    </xf>
    <xf numFmtId="0" fontId="13" fillId="0" borderId="0" xfId="0" applyFont="1" applyAlignment="1">
      <alignment horizontal="right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 vertical="top"/>
    </xf>
    <xf numFmtId="0" fontId="11" fillId="0" borderId="0" xfId="0" applyFont="1" applyAlignment="1"/>
    <xf numFmtId="0" fontId="14" fillId="0" borderId="0" xfId="0" applyFont="1" applyAlignment="1">
      <alignment horizontal="right" vertical="top"/>
    </xf>
    <xf numFmtId="0" fontId="14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9" fillId="0" borderId="0" xfId="0" applyFont="1" applyAlignment="1">
      <alignment wrapText="1"/>
    </xf>
    <xf numFmtId="165" fontId="0" fillId="0" borderId="0" xfId="0" applyNumberFormat="1"/>
    <xf numFmtId="0" fontId="11" fillId="0" borderId="2" xfId="0" applyFont="1" applyBorder="1"/>
    <xf numFmtId="164" fontId="0" fillId="0" borderId="0" xfId="0" applyNumberFormat="1"/>
    <xf numFmtId="0" fontId="11" fillId="0" borderId="0" xfId="0" applyFont="1" applyAlignment="1">
      <alignment vertical="center"/>
    </xf>
    <xf numFmtId="0" fontId="13" fillId="0" borderId="0" xfId="0" applyFont="1"/>
    <xf numFmtId="0" fontId="11" fillId="0" borderId="0" xfId="0" applyFont="1" applyAlignment="1">
      <alignment horizontal="left" wrapText="1"/>
    </xf>
    <xf numFmtId="0" fontId="15" fillId="0" borderId="0" xfId="0" applyFont="1" applyAlignment="1">
      <alignment horizontal="right" wrapText="1"/>
    </xf>
    <xf numFmtId="165" fontId="11" fillId="0" borderId="0" xfId="0" applyNumberFormat="1" applyFont="1" applyAlignment="1">
      <alignment horizontal="right"/>
    </xf>
    <xf numFmtId="0" fontId="11" fillId="0" borderId="0" xfId="0" applyFont="1" applyAlignment="1">
      <alignment horizontal="right" wrapText="1"/>
    </xf>
    <xf numFmtId="0" fontId="10" fillId="0" borderId="0" xfId="0" applyFont="1" applyAlignment="1">
      <alignment horizontal="right"/>
    </xf>
    <xf numFmtId="0" fontId="9" fillId="0" borderId="0" xfId="0" applyFont="1" applyAlignment="1">
      <alignment horizontal="right" wrapText="1"/>
    </xf>
    <xf numFmtId="164" fontId="10" fillId="0" borderId="0" xfId="0" applyNumberFormat="1" applyFont="1" applyAlignment="1">
      <alignment horizontal="right"/>
    </xf>
    <xf numFmtId="0" fontId="11" fillId="0" borderId="0" xfId="0" quotePrefix="1" applyFont="1" applyAlignment="1">
      <alignment horizontal="right" wrapText="1"/>
    </xf>
    <xf numFmtId="0" fontId="15" fillId="0" borderId="2" xfId="0" applyFont="1" applyBorder="1" applyAlignment="1">
      <alignment horizontal="right" wrapText="1"/>
    </xf>
    <xf numFmtId="0" fontId="11" fillId="0" borderId="2" xfId="0" applyFont="1" applyBorder="1" applyAlignment="1">
      <alignment horizontal="right"/>
    </xf>
    <xf numFmtId="165" fontId="11" fillId="0" borderId="2" xfId="0" applyNumberFormat="1" applyFont="1" applyBorder="1" applyAlignment="1">
      <alignment horizontal="right"/>
    </xf>
    <xf numFmtId="0" fontId="11" fillId="0" borderId="2" xfId="0" quotePrefix="1" applyFont="1" applyBorder="1" applyAlignment="1">
      <alignment horizontal="right" wrapText="1"/>
    </xf>
    <xf numFmtId="0" fontId="11" fillId="0" borderId="2" xfId="0" applyFont="1" applyBorder="1" applyAlignment="1">
      <alignment horizontal="right" wrapText="1"/>
    </xf>
    <xf numFmtId="0" fontId="10" fillId="0" borderId="2" xfId="0" applyFont="1" applyBorder="1" applyAlignment="1">
      <alignment horizontal="right"/>
    </xf>
    <xf numFmtId="164" fontId="18" fillId="0" borderId="0" xfId="0" applyNumberFormat="1" applyFont="1" applyAlignment="1">
      <alignment horizontal="right"/>
    </xf>
    <xf numFmtId="165" fontId="15" fillId="0" borderId="0" xfId="0" applyNumberFormat="1" applyFont="1" applyAlignment="1">
      <alignment horizontal="right"/>
    </xf>
    <xf numFmtId="164" fontId="10" fillId="0" borderId="2" xfId="0" applyNumberFormat="1" applyFont="1" applyBorder="1" applyAlignment="1">
      <alignment horizontal="right"/>
    </xf>
    <xf numFmtId="0" fontId="11" fillId="0" borderId="0" xfId="0" applyFont="1" applyAlignment="1">
      <alignment horizontal="left" vertical="top" wrapText="1"/>
    </xf>
    <xf numFmtId="0" fontId="11" fillId="0" borderId="2" xfId="0" applyFont="1" applyBorder="1" applyAlignment="1">
      <alignment horizontal="left" vertical="top"/>
    </xf>
    <xf numFmtId="0" fontId="11" fillId="0" borderId="2" xfId="0" applyFont="1" applyBorder="1" applyAlignment="1">
      <alignment horizontal="left" vertical="top" wrapText="1"/>
    </xf>
    <xf numFmtId="165" fontId="9" fillId="0" borderId="0" xfId="0" applyNumberFormat="1" applyFont="1" applyAlignment="1">
      <alignment horizontal="left"/>
    </xf>
    <xf numFmtId="0" fontId="12" fillId="0" borderId="0" xfId="0" applyFont="1" applyBorder="1" applyAlignment="1">
      <alignment horizontal="center" wrapText="1"/>
    </xf>
    <xf numFmtId="0" fontId="12" fillId="0" borderId="0" xfId="0" applyFont="1" applyBorder="1" applyAlignment="1">
      <alignment horizontal="left"/>
    </xf>
    <xf numFmtId="0" fontId="14" fillId="0" borderId="0" xfId="0" applyFont="1" applyBorder="1" applyAlignment="1">
      <alignment horizontal="left"/>
    </xf>
    <xf numFmtId="0" fontId="14" fillId="0" borderId="0" xfId="0" applyFont="1" applyBorder="1" applyAlignment="1">
      <alignment horizontal="right"/>
    </xf>
    <xf numFmtId="0" fontId="14" fillId="0" borderId="0" xfId="0" applyFont="1" applyAlignment="1"/>
    <xf numFmtId="0" fontId="14" fillId="0" borderId="0" xfId="0" applyFont="1" applyBorder="1" applyAlignment="1"/>
    <xf numFmtId="0" fontId="14" fillId="0" borderId="0" xfId="0" applyFont="1" applyBorder="1" applyAlignment="1">
      <alignment horizontal="left" wrapText="1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right"/>
    </xf>
    <xf numFmtId="0" fontId="14" fillId="0" borderId="0" xfId="0" applyFont="1" applyAlignment="1">
      <alignment horizontal="right"/>
    </xf>
    <xf numFmtId="0" fontId="14" fillId="0" borderId="0" xfId="0" applyFont="1" applyAlignment="1"/>
    <xf numFmtId="0" fontId="12" fillId="0" borderId="0" xfId="0" applyFont="1" applyAlignment="1"/>
    <xf numFmtId="0" fontId="14" fillId="0" borderId="0" xfId="0" applyFont="1"/>
    <xf numFmtId="0" fontId="12" fillId="0" borderId="0" xfId="0" applyFont="1" applyBorder="1" applyAlignment="1">
      <alignment wrapText="1"/>
    </xf>
    <xf numFmtId="0" fontId="14" fillId="0" borderId="0" xfId="0" applyFont="1" applyBorder="1" applyAlignment="1">
      <alignment wrapText="1"/>
    </xf>
    <xf numFmtId="0" fontId="12" fillId="0" borderId="0" xfId="0" applyFont="1" applyAlignment="1">
      <alignment horizontal="left"/>
    </xf>
    <xf numFmtId="0" fontId="14" fillId="0" borderId="0" xfId="0" applyFont="1" applyAlignment="1">
      <alignment horizontal="right"/>
    </xf>
    <xf numFmtId="0" fontId="14" fillId="0" borderId="0" xfId="0" applyFont="1" applyAlignment="1"/>
    <xf numFmtId="0" fontId="14" fillId="0" borderId="0" xfId="0" applyFont="1" applyBorder="1" applyAlignment="1">
      <alignment horizontal="right"/>
    </xf>
    <xf numFmtId="0" fontId="11" fillId="0" borderId="0" xfId="0" applyFont="1" applyAlignment="1">
      <alignment horizontal="right"/>
    </xf>
    <xf numFmtId="164" fontId="11" fillId="0" borderId="0" xfId="0" applyNumberFormat="1" applyFont="1" applyAlignment="1">
      <alignment horizontal="right"/>
    </xf>
    <xf numFmtId="0" fontId="11" fillId="0" borderId="0" xfId="0" applyFont="1"/>
    <xf numFmtId="0" fontId="14" fillId="0" borderId="0" xfId="0" applyFont="1" applyAlignment="1">
      <alignment horizontal="left"/>
    </xf>
    <xf numFmtId="0" fontId="12" fillId="0" borderId="2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2" fillId="0" borderId="2" xfId="0" applyFont="1" applyBorder="1" applyAlignment="1">
      <alignment horizontal="center" wrapText="1"/>
    </xf>
    <xf numFmtId="0" fontId="14" fillId="0" borderId="1" xfId="0" applyFont="1" applyBorder="1" applyAlignment="1">
      <alignment horizontal="center" vertical="top" wrapText="1"/>
    </xf>
    <xf numFmtId="0" fontId="14" fillId="0" borderId="0" xfId="0" applyFont="1" applyAlignment="1">
      <alignment horizontal="left" wrapText="1"/>
    </xf>
    <xf numFmtId="0" fontId="11" fillId="0" borderId="0" xfId="0" applyFont="1" applyAlignment="1">
      <alignment horizontal="center" vertical="top"/>
    </xf>
    <xf numFmtId="0" fontId="13" fillId="0" borderId="0" xfId="0" applyFont="1" applyAlignment="1">
      <alignment horizontal="right"/>
    </xf>
    <xf numFmtId="0" fontId="10" fillId="0" borderId="1" xfId="0" applyFont="1" applyBorder="1" applyAlignment="1">
      <alignment horizontal="center" vertical="top"/>
    </xf>
    <xf numFmtId="165" fontId="13" fillId="0" borderId="1" xfId="0" applyNumberFormat="1" applyFont="1" applyBorder="1" applyAlignment="1">
      <alignment horizontal="right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 wrapText="1"/>
    </xf>
    <xf numFmtId="0" fontId="17" fillId="0" borderId="0" xfId="0" applyFont="1" applyAlignment="1">
      <alignment horizontal="center" wrapText="1"/>
    </xf>
    <xf numFmtId="165" fontId="13" fillId="0" borderId="0" xfId="0" applyNumberFormat="1" applyFont="1" applyAlignment="1">
      <alignment horizontal="right"/>
    </xf>
    <xf numFmtId="0" fontId="13" fillId="0" borderId="0" xfId="0" applyFont="1" applyAlignment="1">
      <alignment horizontal="left" wrapText="1"/>
    </xf>
    <xf numFmtId="0" fontId="11" fillId="0" borderId="2" xfId="0" applyFont="1" applyBorder="1" applyAlignment="1">
      <alignment horizontal="left"/>
    </xf>
    <xf numFmtId="0" fontId="17" fillId="0" borderId="0" xfId="0" applyFont="1" applyBorder="1" applyAlignment="1">
      <alignment horizontal="center" wrapText="1"/>
    </xf>
    <xf numFmtId="0" fontId="9" fillId="0" borderId="0" xfId="0" applyFont="1" applyAlignment="1">
      <alignment horizontal="center"/>
    </xf>
    <xf numFmtId="0" fontId="0" fillId="0" borderId="0" xfId="0" applyAlignment="1">
      <alignment horizontal="center"/>
    </xf>
    <xf numFmtId="165" fontId="13" fillId="0" borderId="0" xfId="0" applyNumberFormat="1" applyFont="1" applyBorder="1" applyAlignment="1">
      <alignment horizontal="right"/>
    </xf>
    <xf numFmtId="164" fontId="13" fillId="0" borderId="0" xfId="0" applyNumberFormat="1" applyFont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154"/>
  <sheetViews>
    <sheetView tabSelected="1" topLeftCell="A41" zoomScale="60" zoomScaleNormal="60" workbookViewId="0">
      <selection activeCell="A36" sqref="A36"/>
    </sheetView>
  </sheetViews>
  <sheetFormatPr defaultRowHeight="12.75" x14ac:dyDescent="0.2"/>
  <cols>
    <col min="1" max="1" width="5.7109375" customWidth="1"/>
    <col min="2" max="2" width="11.7109375" customWidth="1"/>
    <col min="3" max="3" width="40.7109375" customWidth="1"/>
    <col min="4" max="5" width="10.7109375" customWidth="1"/>
    <col min="6" max="8" width="12.7109375" customWidth="1"/>
    <col min="9" max="9" width="17.7109375" customWidth="1"/>
    <col min="10" max="10" width="8.7109375" customWidth="1"/>
    <col min="11" max="11" width="12.7109375" customWidth="1"/>
    <col min="12" max="12" width="8.7109375" customWidth="1"/>
    <col min="15" max="31" width="0" hidden="1" customWidth="1"/>
    <col min="32" max="32" width="91.7109375" hidden="1" customWidth="1"/>
    <col min="33" max="36" width="0" hidden="1" customWidth="1"/>
  </cols>
  <sheetData>
    <row r="1" spans="1:12" x14ac:dyDescent="0.2">
      <c r="A1" s="10" t="str">
        <f>Source!B1</f>
        <v>Smeta.RU  (495) 974-1589</v>
      </c>
    </row>
    <row r="2" spans="1:12" ht="15" x14ac:dyDescent="0.2">
      <c r="A2" s="55"/>
      <c r="B2" s="55"/>
      <c r="C2" s="55"/>
      <c r="D2" s="55"/>
      <c r="E2" s="55"/>
      <c r="F2" s="55"/>
      <c r="G2" s="67" t="s">
        <v>687</v>
      </c>
      <c r="H2" s="68"/>
      <c r="I2" s="68"/>
      <c r="J2" s="68"/>
      <c r="K2" s="68"/>
      <c r="L2" s="68"/>
    </row>
    <row r="3" spans="1:12" ht="21" customHeight="1" x14ac:dyDescent="0.2">
      <c r="A3" s="55"/>
      <c r="B3" s="67" t="s">
        <v>697</v>
      </c>
      <c r="C3" s="67"/>
      <c r="D3" s="67"/>
      <c r="E3" s="67"/>
      <c r="F3" s="67"/>
      <c r="G3" s="67"/>
      <c r="H3" s="67"/>
      <c r="I3" s="67"/>
      <c r="J3" s="67"/>
      <c r="K3" s="68"/>
      <c r="L3" s="68"/>
    </row>
    <row r="4" spans="1:12" ht="15.75" x14ac:dyDescent="0.25">
      <c r="A4" s="55"/>
      <c r="B4" s="52"/>
      <c r="C4" s="52"/>
      <c r="D4" s="52"/>
      <c r="E4" s="52"/>
      <c r="F4" s="55"/>
      <c r="G4" s="52"/>
      <c r="H4" s="53"/>
      <c r="I4" s="69" t="s">
        <v>688</v>
      </c>
      <c r="J4" s="67"/>
      <c r="K4" s="67"/>
      <c r="L4" s="67"/>
    </row>
    <row r="5" spans="1:12" ht="14.25" customHeight="1" x14ac:dyDescent="0.25">
      <c r="A5" s="55"/>
      <c r="B5" s="52"/>
      <c r="C5" s="52"/>
      <c r="D5" s="52"/>
      <c r="E5" s="52"/>
      <c r="F5" s="55"/>
      <c r="G5" s="52"/>
      <c r="H5" s="53"/>
      <c r="I5" s="54"/>
      <c r="J5" s="59"/>
      <c r="K5" s="59"/>
      <c r="L5" s="59"/>
    </row>
    <row r="6" spans="1:12" ht="15.75" x14ac:dyDescent="0.25">
      <c r="A6" s="62"/>
      <c r="B6" s="66" t="s">
        <v>689</v>
      </c>
      <c r="C6" s="19"/>
      <c r="D6" s="19"/>
      <c r="E6" s="53"/>
      <c r="F6" s="55"/>
      <c r="G6" s="19"/>
      <c r="H6" s="66" t="s">
        <v>689</v>
      </c>
      <c r="I6" s="19"/>
      <c r="J6" s="19"/>
      <c r="K6" s="19"/>
      <c r="L6" s="53"/>
    </row>
    <row r="7" spans="1:12" ht="15.75" customHeight="1" x14ac:dyDescent="0.2">
      <c r="A7" s="55"/>
      <c r="B7" s="19"/>
      <c r="C7" s="19"/>
      <c r="D7" s="19"/>
      <c r="E7" s="53"/>
      <c r="F7" s="55"/>
      <c r="G7" s="19"/>
      <c r="H7" s="19" t="s">
        <v>690</v>
      </c>
      <c r="I7" s="19"/>
      <c r="J7" s="19"/>
      <c r="K7" s="53"/>
      <c r="L7" s="19"/>
    </row>
    <row r="8" spans="1:12" ht="18.75" customHeight="1" x14ac:dyDescent="0.2">
      <c r="A8" s="55"/>
      <c r="B8" s="19"/>
      <c r="C8" s="19"/>
      <c r="D8" s="19"/>
      <c r="E8" s="53"/>
      <c r="F8" s="56"/>
      <c r="G8" s="19"/>
      <c r="H8" s="19" t="s">
        <v>691</v>
      </c>
      <c r="I8" s="19"/>
      <c r="J8" s="57"/>
      <c r="K8" s="57"/>
      <c r="L8" s="53"/>
    </row>
    <row r="9" spans="1:12" ht="40.5" customHeight="1" x14ac:dyDescent="0.2">
      <c r="A9" s="19"/>
      <c r="B9" s="19"/>
      <c r="C9" s="55"/>
      <c r="D9" s="55"/>
      <c r="E9" s="57"/>
      <c r="F9" s="56"/>
      <c r="G9" s="19"/>
      <c r="H9" s="19"/>
      <c r="I9" s="55"/>
      <c r="J9" s="55" t="s">
        <v>698</v>
      </c>
      <c r="K9" s="55"/>
      <c r="L9" s="57"/>
    </row>
    <row r="10" spans="1:12" ht="24.75" customHeight="1" x14ac:dyDescent="0.25">
      <c r="A10" s="55"/>
      <c r="B10" s="73" t="s">
        <v>692</v>
      </c>
      <c r="C10" s="73"/>
      <c r="D10" s="73"/>
      <c r="E10" s="56"/>
      <c r="F10" s="56"/>
      <c r="G10" s="59"/>
      <c r="H10" s="73" t="s">
        <v>692</v>
      </c>
      <c r="I10" s="73"/>
      <c r="J10" s="73"/>
      <c r="K10" s="51"/>
      <c r="L10" s="55"/>
    </row>
    <row r="11" spans="1:12" ht="24.75" customHeight="1" x14ac:dyDescent="0.25">
      <c r="A11" s="55"/>
      <c r="B11" s="19"/>
      <c r="C11" s="19"/>
      <c r="D11" s="19"/>
      <c r="E11" s="56"/>
      <c r="F11" s="56"/>
      <c r="G11" s="59"/>
      <c r="H11" s="19"/>
      <c r="I11" s="19"/>
      <c r="J11" s="19"/>
      <c r="K11" s="51"/>
      <c r="L11" s="55"/>
    </row>
    <row r="12" spans="1:12" ht="24.75" customHeight="1" x14ac:dyDescent="0.25">
      <c r="A12" s="61"/>
      <c r="B12" s="58"/>
      <c r="C12" s="58"/>
      <c r="D12" s="58"/>
      <c r="E12" s="56"/>
      <c r="F12" s="56"/>
      <c r="G12" s="60"/>
      <c r="H12" s="58"/>
      <c r="I12" s="58"/>
      <c r="J12" s="58"/>
      <c r="K12" s="51"/>
      <c r="L12" s="61"/>
    </row>
    <row r="13" spans="1:12" ht="24.75" customHeight="1" x14ac:dyDescent="0.2">
      <c r="A13" s="74" t="s">
        <v>694</v>
      </c>
      <c r="B13" s="75"/>
      <c r="C13" s="75"/>
      <c r="D13" s="75"/>
      <c r="E13" s="75"/>
      <c r="F13" s="75"/>
      <c r="G13" s="75"/>
      <c r="H13" s="75"/>
      <c r="I13" s="75"/>
      <c r="J13" s="75"/>
      <c r="K13" s="75"/>
      <c r="L13" s="75"/>
    </row>
    <row r="14" spans="1:12" ht="15" customHeight="1" x14ac:dyDescent="0.2">
      <c r="A14" s="76" t="s">
        <v>695</v>
      </c>
      <c r="B14" s="77"/>
      <c r="C14" s="77"/>
      <c r="D14" s="77"/>
      <c r="E14" s="77"/>
      <c r="F14" s="77"/>
      <c r="G14" s="77"/>
      <c r="H14" s="77"/>
      <c r="I14" s="77"/>
      <c r="J14" s="77"/>
      <c r="K14" s="77"/>
      <c r="L14" s="77"/>
    </row>
    <row r="15" spans="1:12" ht="24.75" customHeight="1" x14ac:dyDescent="0.25">
      <c r="A15" s="61"/>
      <c r="B15" s="58"/>
      <c r="C15" s="58"/>
      <c r="D15" s="58"/>
      <c r="E15" s="56"/>
      <c r="F15" s="56"/>
      <c r="G15" s="60"/>
      <c r="H15" s="58"/>
      <c r="I15" s="58"/>
      <c r="J15" s="58"/>
      <c r="K15" s="51"/>
      <c r="L15" s="61"/>
    </row>
    <row r="16" spans="1:12" ht="15" customHeight="1" x14ac:dyDescent="0.25">
      <c r="A16" s="63"/>
      <c r="B16" s="78" t="s">
        <v>696</v>
      </c>
      <c r="C16" s="78"/>
      <c r="D16" s="78"/>
      <c r="E16" s="78"/>
      <c r="F16" s="78"/>
      <c r="G16" s="78"/>
      <c r="H16" s="78"/>
      <c r="I16" s="78"/>
      <c r="J16" s="78"/>
      <c r="K16" s="78"/>
      <c r="L16" s="64"/>
    </row>
    <row r="17" spans="1:12" ht="14.25" customHeight="1" x14ac:dyDescent="0.2">
      <c r="A17" s="63"/>
      <c r="B17" s="79" t="s">
        <v>649</v>
      </c>
      <c r="C17" s="79"/>
      <c r="D17" s="79"/>
      <c r="E17" s="79"/>
      <c r="F17" s="79"/>
      <c r="G17" s="79"/>
      <c r="H17" s="79"/>
      <c r="I17" s="79"/>
      <c r="J17" s="79"/>
      <c r="K17" s="79"/>
      <c r="L17" s="65"/>
    </row>
    <row r="18" spans="1:12" ht="15" x14ac:dyDescent="0.2">
      <c r="A18" s="63"/>
      <c r="B18" s="63"/>
      <c r="C18" s="63"/>
      <c r="D18" s="63"/>
      <c r="E18" s="63"/>
      <c r="F18" s="63"/>
      <c r="G18" s="63"/>
      <c r="H18" s="63"/>
      <c r="I18" s="63"/>
      <c r="J18" s="63"/>
      <c r="K18" s="63"/>
      <c r="L18" s="63"/>
    </row>
    <row r="19" spans="1:12" ht="15" x14ac:dyDescent="0.2">
      <c r="A19" s="80" t="s">
        <v>693</v>
      </c>
      <c r="B19" s="80"/>
      <c r="C19" s="80"/>
      <c r="D19" s="80"/>
      <c r="E19" s="80"/>
      <c r="F19" s="80"/>
      <c r="G19" s="80"/>
      <c r="H19" s="80"/>
      <c r="I19" s="80"/>
      <c r="J19" s="80"/>
      <c r="K19" s="80"/>
      <c r="L19" s="80"/>
    </row>
    <row r="20" spans="1:12" ht="14.25" x14ac:dyDescent="0.2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</row>
    <row r="21" spans="1:12" ht="14.25" x14ac:dyDescent="0.2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</row>
    <row r="22" spans="1:12" ht="14.25" x14ac:dyDescent="0.2">
      <c r="A22" s="11"/>
      <c r="B22" s="11"/>
      <c r="C22" s="11"/>
      <c r="D22" s="11"/>
      <c r="E22" s="12"/>
      <c r="F22" s="12"/>
      <c r="G22" s="81"/>
      <c r="H22" s="81"/>
      <c r="I22" s="81" t="s">
        <v>650</v>
      </c>
      <c r="J22" s="81"/>
      <c r="K22" s="11"/>
      <c r="L22" s="11"/>
    </row>
    <row r="23" spans="1:12" ht="15" x14ac:dyDescent="0.25">
      <c r="A23" s="11"/>
      <c r="B23" s="11"/>
      <c r="C23" s="82" t="s">
        <v>651</v>
      </c>
      <c r="D23" s="82"/>
      <c r="E23" s="82"/>
      <c r="F23" s="82"/>
      <c r="G23" s="71"/>
      <c r="H23" s="71"/>
      <c r="I23" s="71"/>
      <c r="J23" s="71"/>
      <c r="K23" s="72"/>
      <c r="L23" s="72"/>
    </row>
    <row r="24" spans="1:12" ht="14.25" x14ac:dyDescent="0.2">
      <c r="A24" s="11"/>
      <c r="B24" s="11"/>
      <c r="C24" s="70" t="s">
        <v>653</v>
      </c>
      <c r="D24" s="70"/>
      <c r="E24" s="70"/>
      <c r="F24" s="70"/>
      <c r="G24" s="71"/>
      <c r="H24" s="71"/>
      <c r="I24" s="71"/>
      <c r="J24" s="71"/>
      <c r="K24" s="72"/>
      <c r="L24" s="72"/>
    </row>
    <row r="25" spans="1:12" ht="14.25" x14ac:dyDescent="0.2">
      <c r="A25" s="11"/>
      <c r="B25" s="11"/>
      <c r="C25" s="70" t="s">
        <v>654</v>
      </c>
      <c r="D25" s="70"/>
      <c r="E25" s="70"/>
      <c r="F25" s="70"/>
      <c r="G25" s="71"/>
      <c r="H25" s="71"/>
      <c r="I25" s="71"/>
      <c r="J25" s="71"/>
      <c r="K25" s="72"/>
      <c r="L25" s="72"/>
    </row>
    <row r="26" spans="1:12" ht="14.25" x14ac:dyDescent="0.2">
      <c r="A26" s="11"/>
      <c r="B26" s="11"/>
      <c r="C26" s="70" t="s">
        <v>655</v>
      </c>
      <c r="D26" s="70"/>
      <c r="E26" s="70"/>
      <c r="F26" s="70"/>
      <c r="G26" s="71"/>
      <c r="H26" s="71"/>
      <c r="I26" s="71"/>
      <c r="J26" s="71"/>
      <c r="K26" s="72"/>
      <c r="L26" s="72"/>
    </row>
    <row r="27" spans="1:12" ht="14.25" x14ac:dyDescent="0.2">
      <c r="A27" s="11"/>
      <c r="B27" s="11"/>
      <c r="C27" s="70" t="s">
        <v>656</v>
      </c>
      <c r="D27" s="70"/>
      <c r="E27" s="70"/>
      <c r="F27" s="70"/>
      <c r="G27" s="71"/>
      <c r="H27" s="71"/>
      <c r="I27" s="71"/>
      <c r="J27" s="71"/>
      <c r="K27" s="72"/>
      <c r="L27" s="72"/>
    </row>
    <row r="28" spans="1:12" ht="15" x14ac:dyDescent="0.25">
      <c r="A28" s="11"/>
      <c r="B28" s="11"/>
      <c r="C28" s="82" t="s">
        <v>657</v>
      </c>
      <c r="D28" s="82"/>
      <c r="E28" s="82"/>
      <c r="F28" s="82"/>
      <c r="G28" s="71"/>
      <c r="H28" s="71"/>
      <c r="I28" s="71"/>
      <c r="J28" s="71"/>
      <c r="K28" s="72"/>
      <c r="L28" s="72"/>
    </row>
    <row r="29" spans="1:12" ht="15" x14ac:dyDescent="0.25">
      <c r="A29" s="11"/>
      <c r="B29" s="11"/>
      <c r="C29" s="82" t="s">
        <v>658</v>
      </c>
      <c r="D29" s="82"/>
      <c r="E29" s="82"/>
      <c r="F29" s="82"/>
      <c r="G29" s="71"/>
      <c r="H29" s="71"/>
      <c r="I29" s="71"/>
      <c r="J29" s="71"/>
      <c r="K29" s="72"/>
      <c r="L29" s="72"/>
    </row>
    <row r="30" spans="1:12" ht="14.25" hidden="1" x14ac:dyDescent="0.2">
      <c r="A30" s="11"/>
      <c r="B30" s="11"/>
      <c r="C30" s="70" t="s">
        <v>71</v>
      </c>
      <c r="D30" s="70"/>
      <c r="E30" s="70"/>
      <c r="F30" s="70"/>
      <c r="G30" s="71"/>
      <c r="H30" s="71"/>
      <c r="I30" s="71"/>
      <c r="J30" s="71"/>
      <c r="K30" s="13" t="s">
        <v>652</v>
      </c>
      <c r="L30" s="11"/>
    </row>
    <row r="31" spans="1:12" ht="15" x14ac:dyDescent="0.25">
      <c r="A31" s="11"/>
      <c r="B31" s="11"/>
      <c r="C31" s="14"/>
      <c r="D31" s="14"/>
      <c r="E31" s="14"/>
      <c r="F31" s="15"/>
      <c r="G31" s="16"/>
      <c r="H31" s="16"/>
      <c r="I31" s="16"/>
      <c r="J31" s="16"/>
      <c r="K31" s="16"/>
      <c r="L31" s="16"/>
    </row>
    <row r="32" spans="1:12" ht="15" hidden="1" x14ac:dyDescent="0.2">
      <c r="A32" s="15" t="s">
        <v>659</v>
      </c>
      <c r="B32" s="11"/>
      <c r="C32" s="11"/>
      <c r="D32" s="17"/>
      <c r="E32" s="11"/>
      <c r="F32" s="11"/>
      <c r="G32" s="18"/>
      <c r="H32" s="18"/>
      <c r="I32" s="19"/>
      <c r="J32" s="18"/>
      <c r="K32" s="18"/>
      <c r="L32" s="18"/>
    </row>
    <row r="33" spans="1:26" ht="15" hidden="1" x14ac:dyDescent="0.2">
      <c r="A33" s="15" t="s">
        <v>660</v>
      </c>
      <c r="B33" s="11"/>
      <c r="C33" s="11"/>
      <c r="D33" s="17"/>
      <c r="E33" s="11"/>
      <c r="F33" s="11"/>
      <c r="G33" s="18"/>
      <c r="H33" s="18"/>
      <c r="I33" s="19"/>
      <c r="J33" s="18"/>
      <c r="K33" s="18"/>
      <c r="L33" s="18"/>
    </row>
    <row r="34" spans="1:26" ht="15" hidden="1" x14ac:dyDescent="0.2">
      <c r="A34" s="11"/>
      <c r="B34" s="11"/>
      <c r="C34" s="20"/>
      <c r="D34" s="20"/>
      <c r="E34" s="20"/>
      <c r="F34" s="20"/>
      <c r="G34" s="18"/>
      <c r="H34" s="18"/>
      <c r="I34" s="19"/>
      <c r="J34" s="18"/>
      <c r="K34" s="18"/>
      <c r="L34" s="18"/>
    </row>
    <row r="35" spans="1:26" ht="14.25" x14ac:dyDescent="0.2">
      <c r="A35" s="90" t="s">
        <v>699</v>
      </c>
      <c r="B35" s="90"/>
      <c r="C35" s="90"/>
      <c r="D35" s="90"/>
      <c r="E35" s="90"/>
      <c r="F35" s="90"/>
      <c r="G35" s="90"/>
      <c r="H35" s="90"/>
      <c r="I35" s="90"/>
      <c r="J35" s="90"/>
      <c r="K35" s="90"/>
      <c r="L35" s="90"/>
    </row>
    <row r="36" spans="1:26" ht="57" x14ac:dyDescent="0.2">
      <c r="A36" s="21" t="s">
        <v>661</v>
      </c>
      <c r="B36" s="21" t="s">
        <v>662</v>
      </c>
      <c r="C36" s="21" t="s">
        <v>663</v>
      </c>
      <c r="D36" s="21" t="s">
        <v>664</v>
      </c>
      <c r="E36" s="21" t="s">
        <v>665</v>
      </c>
      <c r="F36" s="21" t="s">
        <v>666</v>
      </c>
      <c r="G36" s="21" t="s">
        <v>667</v>
      </c>
      <c r="H36" s="21" t="s">
        <v>668</v>
      </c>
      <c r="I36" s="21" t="s">
        <v>669</v>
      </c>
      <c r="J36" s="21" t="s">
        <v>670</v>
      </c>
      <c r="K36" s="21" t="s">
        <v>671</v>
      </c>
      <c r="L36" s="21" t="s">
        <v>672</v>
      </c>
    </row>
    <row r="37" spans="1:26" ht="14.25" x14ac:dyDescent="0.2">
      <c r="A37" s="22">
        <v>1</v>
      </c>
      <c r="B37" s="22">
        <v>2</v>
      </c>
      <c r="C37" s="22">
        <v>3</v>
      </c>
      <c r="D37" s="22">
        <v>4</v>
      </c>
      <c r="E37" s="22">
        <v>5</v>
      </c>
      <c r="F37" s="22">
        <v>6</v>
      </c>
      <c r="G37" s="22">
        <v>7</v>
      </c>
      <c r="H37" s="22">
        <v>8</v>
      </c>
      <c r="I37" s="22">
        <v>9</v>
      </c>
      <c r="J37" s="22">
        <v>10</v>
      </c>
      <c r="K37" s="22">
        <v>11</v>
      </c>
      <c r="L37" s="23">
        <v>12</v>
      </c>
    </row>
    <row r="39" spans="1:26" ht="71.25" x14ac:dyDescent="0.2">
      <c r="A39" s="13" t="str">
        <f>Source!E264</f>
        <v>11</v>
      </c>
      <c r="B39" s="47" t="str">
        <f>Source!F264</f>
        <v>15-04-005-01</v>
      </c>
      <c r="C39" s="47" t="str">
        <f>Source!G264</f>
        <v>Окраска поливинилацетатными водоэмульсионными составами простая по штукатурке и сборным конструкциям: стен, подготовленным под окраску</v>
      </c>
      <c r="D39" s="31"/>
      <c r="E39" s="20"/>
      <c r="F39" s="32"/>
      <c r="G39" s="33"/>
      <c r="H39" s="32"/>
      <c r="I39" s="33"/>
      <c r="J39" s="33"/>
      <c r="K39" s="32"/>
      <c r="L39" s="34"/>
      <c r="S39">
        <f>ROUND((Source!FX264/100)*((ROUND(Source!AF264*Source!I264, 1)+ROUND(Source!AE264*Source!I264, 1))), 1)</f>
        <v>20.399999999999999</v>
      </c>
      <c r="T39">
        <f>Source!X264</f>
        <v>672.2</v>
      </c>
      <c r="U39">
        <f>ROUND((Source!FY264/100)*((ROUND(Source!AF264*Source!I264, 1)+ROUND(Source!AE264*Source!I264, 1))), 1)</f>
        <v>10.1</v>
      </c>
      <c r="V39">
        <f>Source!Y264</f>
        <v>332.6</v>
      </c>
    </row>
    <row r="40" spans="1:26" x14ac:dyDescent="0.2">
      <c r="C40" s="24" t="str">
        <f>"Объем: "&amp;Source!I264&amp;"=15/"&amp;"100"</f>
        <v>Объем: 0,15=15/100</v>
      </c>
    </row>
    <row r="41" spans="1:26" ht="14.25" x14ac:dyDescent="0.2">
      <c r="A41" s="13"/>
      <c r="B41" s="47"/>
      <c r="C41" s="47" t="s">
        <v>673</v>
      </c>
      <c r="D41" s="31"/>
      <c r="E41" s="20"/>
      <c r="F41" s="32"/>
      <c r="G41" s="33"/>
      <c r="H41" s="32"/>
      <c r="I41" s="33"/>
      <c r="J41" s="33"/>
      <c r="K41" s="32"/>
      <c r="L41" s="34"/>
      <c r="R41">
        <f>H41</f>
        <v>0</v>
      </c>
    </row>
    <row r="42" spans="1:26" ht="14.25" x14ac:dyDescent="0.2">
      <c r="A42" s="13"/>
      <c r="B42" s="47"/>
      <c r="C42" s="47" t="s">
        <v>53</v>
      </c>
      <c r="D42" s="31"/>
      <c r="E42" s="20"/>
      <c r="F42" s="32"/>
      <c r="G42" s="33"/>
      <c r="H42" s="32"/>
      <c r="I42" s="33"/>
      <c r="J42" s="33"/>
      <c r="K42" s="32"/>
      <c r="L42" s="34"/>
    </row>
    <row r="43" spans="1:26" ht="14.25" x14ac:dyDescent="0.2">
      <c r="A43" s="13"/>
      <c r="B43" s="47"/>
      <c r="C43" s="47" t="s">
        <v>677</v>
      </c>
      <c r="D43" s="31"/>
      <c r="E43" s="20"/>
      <c r="F43" s="32"/>
      <c r="G43" s="33"/>
      <c r="H43" s="45"/>
      <c r="I43" s="33"/>
      <c r="J43" s="33"/>
      <c r="K43" s="45"/>
      <c r="L43" s="34"/>
      <c r="R43">
        <f>H43</f>
        <v>0</v>
      </c>
    </row>
    <row r="44" spans="1:26" ht="14.25" x14ac:dyDescent="0.2">
      <c r="A44" s="13"/>
      <c r="B44" s="47"/>
      <c r="C44" s="47" t="s">
        <v>678</v>
      </c>
      <c r="D44" s="31"/>
      <c r="E44" s="20"/>
      <c r="F44" s="32"/>
      <c r="G44" s="33"/>
      <c r="H44" s="32"/>
      <c r="I44" s="33"/>
      <c r="J44" s="33"/>
      <c r="K44" s="32"/>
      <c r="L44" s="34"/>
    </row>
    <row r="45" spans="1:26" ht="14.25" x14ac:dyDescent="0.2">
      <c r="A45" s="13"/>
      <c r="B45" s="47"/>
      <c r="C45" s="47" t="s">
        <v>674</v>
      </c>
      <c r="D45" s="31"/>
      <c r="E45" s="20"/>
      <c r="F45" s="85"/>
      <c r="G45" s="86"/>
      <c r="H45" s="32"/>
      <c r="I45" s="35"/>
      <c r="J45" s="30"/>
      <c r="K45" s="32"/>
      <c r="L45" s="34"/>
    </row>
    <row r="46" spans="1:26" ht="14.25" x14ac:dyDescent="0.2">
      <c r="A46" s="13"/>
      <c r="B46" s="47"/>
      <c r="C46" s="47" t="s">
        <v>675</v>
      </c>
      <c r="D46" s="31"/>
      <c r="E46" s="20"/>
      <c r="F46" s="85"/>
      <c r="G46" s="86"/>
      <c r="H46" s="32"/>
      <c r="I46" s="35"/>
      <c r="J46" s="30"/>
      <c r="K46" s="32"/>
      <c r="L46" s="34"/>
    </row>
    <row r="47" spans="1:26" ht="14.25" x14ac:dyDescent="0.2">
      <c r="A47" s="13"/>
      <c r="B47" s="47"/>
      <c r="C47" s="47" t="s">
        <v>676</v>
      </c>
      <c r="D47" s="31"/>
      <c r="E47" s="20"/>
      <c r="F47" s="32"/>
      <c r="G47" s="33"/>
      <c r="H47" s="32"/>
      <c r="I47" s="33"/>
      <c r="J47" s="33"/>
      <c r="K47" s="32"/>
      <c r="L47" s="36"/>
    </row>
    <row r="48" spans="1:26" ht="28.5" x14ac:dyDescent="0.2">
      <c r="A48" s="48" t="str">
        <f>Source!E265</f>
        <v>11,1</v>
      </c>
      <c r="B48" s="49" t="str">
        <f>Source!F265</f>
        <v>14.3.02.01-0221</v>
      </c>
      <c r="C48" s="49" t="str">
        <f>Source!G265</f>
        <v>Краска водоэмульсионная для внутренних работ ВАК-10</v>
      </c>
      <c r="D48" s="38"/>
      <c r="E48" s="39"/>
      <c r="F48" s="40"/>
      <c r="G48" s="41"/>
      <c r="H48" s="40"/>
      <c r="I48" s="42"/>
      <c r="J48" s="42"/>
      <c r="K48" s="40"/>
      <c r="L48" s="43"/>
      <c r="S48">
        <f>ROUND((Source!FX265/100)*((ROUND(Source!AF265*Source!I265, 1)+ROUND(Source!AE265*Source!I265, 1))), 1)</f>
        <v>0</v>
      </c>
      <c r="T48">
        <f>Source!X265</f>
        <v>0</v>
      </c>
      <c r="U48">
        <f>ROUND((Source!FY265/100)*((ROUND(Source!AF265*Source!I265, 1)+ROUND(Source!AE265*Source!I265, 1))), 1)</f>
        <v>0</v>
      </c>
      <c r="V48">
        <f>Source!Y265</f>
        <v>0</v>
      </c>
      <c r="W48">
        <f>IF(Source!BI265&lt;=1,H48, 0)</f>
        <v>0</v>
      </c>
      <c r="X48">
        <f>IF(Source!BI265=2,H48, 0)</f>
        <v>0</v>
      </c>
      <c r="Y48">
        <f>IF(Source!BI265=3,H48, 0)</f>
        <v>0</v>
      </c>
      <c r="Z48">
        <f>IF(Source!BI265=4,H48, 0)</f>
        <v>0</v>
      </c>
    </row>
    <row r="49" spans="1:26" ht="15" x14ac:dyDescent="0.25">
      <c r="G49" s="84"/>
      <c r="H49" s="84"/>
      <c r="J49" s="84"/>
      <c r="K49" s="84"/>
      <c r="L49" s="44"/>
      <c r="O49" s="25">
        <f>G49</f>
        <v>0</v>
      </c>
      <c r="P49" s="25">
        <f>J49</f>
        <v>0</v>
      </c>
      <c r="Q49" s="27">
        <f>L49</f>
        <v>0</v>
      </c>
      <c r="W49">
        <f>IF(Source!BI264&lt;=1,H41+H42+H44+H45+H46, 0)</f>
        <v>0</v>
      </c>
      <c r="X49">
        <f>IF(Source!BI264=2,H41+H42+H44+H45+H46, 0)</f>
        <v>0</v>
      </c>
      <c r="Y49">
        <f>IF(Source!BI264=3,H41+H42+H44+H45+H46, 0)</f>
        <v>0</v>
      </c>
      <c r="Z49">
        <f>IF(Source!BI264=4,H41+H42+H44+H45+H46, 0)</f>
        <v>0</v>
      </c>
    </row>
    <row r="51" spans="1:26" ht="15" x14ac:dyDescent="0.25">
      <c r="A51" s="89" t="str">
        <f>CONCATENATE("Итого по подразделу: ",IF(Source!G267&lt;&gt;"Новый подраздел", Source!G267, ""))</f>
        <v>Итого по подразделу: Стены</v>
      </c>
      <c r="B51" s="89"/>
      <c r="C51" s="89"/>
      <c r="D51" s="89"/>
      <c r="E51" s="89"/>
      <c r="F51" s="89"/>
      <c r="G51" s="88"/>
      <c r="H51" s="88"/>
      <c r="I51" s="29"/>
      <c r="J51" s="88"/>
      <c r="K51" s="88"/>
      <c r="L51" s="44"/>
    </row>
    <row r="53" spans="1:26" ht="16.5" x14ac:dyDescent="0.25">
      <c r="A53" s="87" t="str">
        <f>CONCATENATE("Подраздел: ",IF(Source!G297&lt;&gt;"Новый подраздел", Source!G297, ""))</f>
        <v>Подраздел: Проемы</v>
      </c>
      <c r="B53" s="87"/>
      <c r="C53" s="87"/>
      <c r="D53" s="87"/>
      <c r="E53" s="87"/>
      <c r="F53" s="87"/>
      <c r="G53" s="87"/>
      <c r="H53" s="87"/>
      <c r="I53" s="87"/>
      <c r="J53" s="87"/>
      <c r="K53" s="87"/>
      <c r="L53" s="87"/>
    </row>
    <row r="54" spans="1:26" ht="28.5" x14ac:dyDescent="0.2">
      <c r="A54" s="13" t="str">
        <f>Source!E311</f>
        <v>16</v>
      </c>
      <c r="B54" s="47" t="str">
        <f>Source!F311</f>
        <v>08-02-007-03</v>
      </c>
      <c r="C54" s="47" t="str">
        <f>Source!G311</f>
        <v>Установка металлических решеток приямков</v>
      </c>
      <c r="D54" s="31"/>
      <c r="E54" s="20"/>
      <c r="F54" s="32"/>
      <c r="G54" s="33"/>
      <c r="H54" s="32"/>
      <c r="I54" s="33"/>
      <c r="J54" s="33"/>
      <c r="K54" s="32"/>
      <c r="L54" s="34"/>
      <c r="S54">
        <f>ROUND((Source!FX311/100)*((ROUND(Source!AF311*Source!I311, 1)+ROUND(Source!AE311*Source!I311, 1))), 1)</f>
        <v>10.199999999999999</v>
      </c>
      <c r="T54">
        <f>Source!X311</f>
        <v>337</v>
      </c>
      <c r="U54">
        <f>ROUND((Source!FY311/100)*((ROUND(Source!AF311*Source!I311, 1)+ROUND(Source!AE311*Source!I311, 1))), 1)</f>
        <v>6.3</v>
      </c>
      <c r="V54">
        <f>Source!Y311</f>
        <v>208.4</v>
      </c>
    </row>
    <row r="55" spans="1:26" ht="14.25" x14ac:dyDescent="0.2">
      <c r="A55" s="13"/>
      <c r="B55" s="47"/>
      <c r="C55" s="47" t="s">
        <v>673</v>
      </c>
      <c r="D55" s="31"/>
      <c r="E55" s="20"/>
      <c r="F55" s="32"/>
      <c r="G55" s="33"/>
      <c r="H55" s="32"/>
      <c r="I55" s="33"/>
      <c r="J55" s="33"/>
      <c r="K55" s="32"/>
      <c r="L55" s="34"/>
      <c r="R55">
        <f>H55</f>
        <v>0</v>
      </c>
    </row>
    <row r="56" spans="1:26" ht="14.25" x14ac:dyDescent="0.2">
      <c r="A56" s="13"/>
      <c r="B56" s="47"/>
      <c r="C56" s="47" t="s">
        <v>53</v>
      </c>
      <c r="D56" s="31"/>
      <c r="E56" s="20"/>
      <c r="F56" s="32"/>
      <c r="G56" s="33"/>
      <c r="H56" s="32"/>
      <c r="I56" s="33"/>
      <c r="J56" s="33"/>
      <c r="K56" s="32"/>
      <c r="L56" s="34"/>
    </row>
    <row r="57" spans="1:26" ht="14.25" x14ac:dyDescent="0.2">
      <c r="A57" s="13"/>
      <c r="B57" s="47"/>
      <c r="C57" s="47" t="s">
        <v>677</v>
      </c>
      <c r="D57" s="31"/>
      <c r="E57" s="20"/>
      <c r="F57" s="32"/>
      <c r="G57" s="33"/>
      <c r="H57" s="45"/>
      <c r="I57" s="33"/>
      <c r="J57" s="33"/>
      <c r="K57" s="45"/>
      <c r="L57" s="34"/>
      <c r="R57">
        <f>H57</f>
        <v>0</v>
      </c>
    </row>
    <row r="58" spans="1:26" ht="14.25" x14ac:dyDescent="0.2">
      <c r="A58" s="13"/>
      <c r="B58" s="47"/>
      <c r="C58" s="47" t="s">
        <v>678</v>
      </c>
      <c r="D58" s="31"/>
      <c r="E58" s="20"/>
      <c r="F58" s="32"/>
      <c r="G58" s="33"/>
      <c r="H58" s="32"/>
      <c r="I58" s="33"/>
      <c r="J58" s="33"/>
      <c r="K58" s="32"/>
      <c r="L58" s="34"/>
    </row>
    <row r="59" spans="1:26" ht="14.25" x14ac:dyDescent="0.2">
      <c r="A59" s="13"/>
      <c r="B59" s="47"/>
      <c r="C59" s="47" t="s">
        <v>674</v>
      </c>
      <c r="D59" s="31"/>
      <c r="E59" s="20"/>
      <c r="F59" s="85"/>
      <c r="G59" s="86"/>
      <c r="H59" s="32"/>
      <c r="I59" s="35"/>
      <c r="J59" s="30"/>
      <c r="K59" s="32"/>
      <c r="L59" s="34"/>
    </row>
    <row r="60" spans="1:26" ht="14.25" x14ac:dyDescent="0.2">
      <c r="A60" s="13"/>
      <c r="B60" s="47"/>
      <c r="C60" s="47" t="s">
        <v>675</v>
      </c>
      <c r="D60" s="31"/>
      <c r="E60" s="20"/>
      <c r="F60" s="85"/>
      <c r="G60" s="86"/>
      <c r="H60" s="32"/>
      <c r="I60" s="35"/>
      <c r="J60" s="30"/>
      <c r="K60" s="32"/>
      <c r="L60" s="34"/>
    </row>
    <row r="61" spans="1:26" ht="14.25" x14ac:dyDescent="0.2">
      <c r="A61" s="13"/>
      <c r="B61" s="47"/>
      <c r="C61" s="47" t="s">
        <v>676</v>
      </c>
      <c r="D61" s="31"/>
      <c r="E61" s="20"/>
      <c r="F61" s="32"/>
      <c r="G61" s="33"/>
      <c r="H61" s="32"/>
      <c r="I61" s="33"/>
      <c r="J61" s="33"/>
      <c r="K61" s="32"/>
      <c r="L61" s="36"/>
    </row>
    <row r="62" spans="1:26" ht="14.25" x14ac:dyDescent="0.2">
      <c r="A62" s="48" t="str">
        <f>Source!E312</f>
        <v>16,1</v>
      </c>
      <c r="B62" s="49" t="str">
        <f>Source!F312</f>
        <v>цена пост</v>
      </c>
      <c r="C62" s="49"/>
      <c r="D62" s="38"/>
      <c r="E62" s="39"/>
      <c r="F62" s="40"/>
      <c r="G62" s="41"/>
      <c r="H62" s="40"/>
      <c r="I62" s="42"/>
      <c r="J62" s="42"/>
      <c r="K62" s="40"/>
      <c r="L62" s="43"/>
      <c r="S62">
        <f>ROUND((Source!FX312/100)*((ROUND(Source!AF312*Source!I312, 1)+ROUND(Source!AE312*Source!I312, 1))), 1)</f>
        <v>0</v>
      </c>
      <c r="T62">
        <f>Source!X312</f>
        <v>0</v>
      </c>
      <c r="U62">
        <f>ROUND((Source!FY312/100)*((ROUND(Source!AF312*Source!I312, 1)+ROUND(Source!AE312*Source!I312, 1))), 1)</f>
        <v>0</v>
      </c>
      <c r="V62">
        <f>Source!Y312</f>
        <v>0</v>
      </c>
      <c r="W62">
        <f>IF(Source!BI312&lt;=1,H62, 0)</f>
        <v>0</v>
      </c>
      <c r="X62">
        <f>IF(Source!BI312=2,H62, 0)</f>
        <v>0</v>
      </c>
      <c r="Y62">
        <f>IF(Source!BI312=3,H62, 0)</f>
        <v>0</v>
      </c>
      <c r="Z62">
        <f>IF(Source!BI312=4,H62, 0)</f>
        <v>0</v>
      </c>
    </row>
    <row r="63" spans="1:26" ht="15" x14ac:dyDescent="0.25">
      <c r="G63" s="84"/>
      <c r="H63" s="84"/>
      <c r="J63" s="84"/>
      <c r="K63" s="84"/>
      <c r="L63" s="44"/>
      <c r="O63" s="25">
        <f>G63</f>
        <v>0</v>
      </c>
      <c r="P63" s="25">
        <f>J63</f>
        <v>0</v>
      </c>
      <c r="Q63" s="27">
        <f>L63</f>
        <v>0</v>
      </c>
      <c r="W63">
        <f>IF(Source!BI311&lt;=1,H55+H56+H58+H59+H60, 0)</f>
        <v>0</v>
      </c>
      <c r="X63">
        <f>IF(Source!BI311=2,H55+H56+H58+H59+H60, 0)</f>
        <v>0</v>
      </c>
      <c r="Y63">
        <f>IF(Source!BI311=3,H55+H56+H58+H59+H60, 0)</f>
        <v>0</v>
      </c>
      <c r="Z63">
        <f>IF(Source!BI311=4,H55+H56+H58+H59+H60, 0)</f>
        <v>0</v>
      </c>
    </row>
    <row r="65" spans="1:22" ht="15" x14ac:dyDescent="0.25">
      <c r="A65" s="89" t="str">
        <f>CONCATENATE("Итого по подразделу: ",IF(Source!G314&lt;&gt;"Новый подраздел", Source!G314, ""))</f>
        <v>Итого по подразделу: Проемы</v>
      </c>
      <c r="B65" s="89"/>
      <c r="C65" s="89"/>
      <c r="D65" s="89"/>
      <c r="E65" s="89"/>
      <c r="F65" s="89"/>
      <c r="G65" s="88"/>
      <c r="H65" s="88"/>
      <c r="I65" s="29"/>
      <c r="J65" s="88"/>
      <c r="K65" s="88"/>
      <c r="L65" s="44"/>
    </row>
    <row r="69" spans="1:22" ht="15" x14ac:dyDescent="0.25">
      <c r="A69" s="89" t="str">
        <f>CONCATENATE("Итого по разделу: ",IF(Source!G344&lt;&gt;"Новый раздел", Source!G344, ""))</f>
        <v>Итого по разделу: Монтажные работы</v>
      </c>
      <c r="B69" s="89"/>
      <c r="C69" s="89"/>
      <c r="D69" s="89"/>
      <c r="E69" s="89"/>
      <c r="F69" s="89"/>
      <c r="G69" s="88"/>
      <c r="H69" s="88"/>
      <c r="I69" s="29"/>
      <c r="J69" s="88"/>
      <c r="K69" s="88"/>
      <c r="L69" s="44"/>
    </row>
    <row r="73" spans="1:22" ht="16.5" x14ac:dyDescent="0.25">
      <c r="A73" s="87" t="str">
        <f>CONCATENATE("Раздел: ",IF(Source!G374&lt;&gt;"Новый раздел", Source!G374, ""))</f>
        <v>Раздел: Электромонтажные работы</v>
      </c>
      <c r="B73" s="87"/>
      <c r="C73" s="87"/>
      <c r="D73" s="87"/>
      <c r="E73" s="87"/>
      <c r="F73" s="87"/>
      <c r="G73" s="87"/>
      <c r="H73" s="87"/>
      <c r="I73" s="87"/>
      <c r="J73" s="87"/>
      <c r="K73" s="87"/>
      <c r="L73" s="87"/>
    </row>
    <row r="74" spans="1:22" ht="28.5" x14ac:dyDescent="0.2">
      <c r="A74" s="13" t="str">
        <f>Source!E378</f>
        <v>17</v>
      </c>
      <c r="B74" s="47" t="str">
        <f>Source!F378</f>
        <v>67-4-5</v>
      </c>
      <c r="C74" s="47" t="str">
        <f>Source!G378</f>
        <v>Демонтаж: светильников для люминесцентных ламп</v>
      </c>
      <c r="D74" s="31"/>
      <c r="E74" s="20"/>
      <c r="F74" s="32"/>
      <c r="G74" s="33"/>
      <c r="H74" s="32"/>
      <c r="I74" s="33"/>
      <c r="J74" s="33"/>
      <c r="K74" s="32"/>
      <c r="L74" s="34"/>
      <c r="S74">
        <f>ROUND((Source!FX378/100)*((ROUND(Source!AF378*Source!I378, 1)+ROUND(Source!AE378*Source!I378, 1))), 1)</f>
        <v>4.8</v>
      </c>
      <c r="T74">
        <f>Source!X378</f>
        <v>161.30000000000001</v>
      </c>
      <c r="U74">
        <f>ROUND((Source!FY378/100)*((ROUND(Source!AF378*Source!I378, 1)+ROUND(Source!AE378*Source!I378, 1))), 1)</f>
        <v>3.7</v>
      </c>
      <c r="V74">
        <f>Source!Y378</f>
        <v>123.4</v>
      </c>
    </row>
    <row r="75" spans="1:22" x14ac:dyDescent="0.2">
      <c r="C75" s="24" t="str">
        <f>"Объем: "&amp;Source!I378&amp;"=2/"&amp;"100"</f>
        <v>Объем: 0,04=2/100</v>
      </c>
    </row>
    <row r="76" spans="1:22" ht="14.25" x14ac:dyDescent="0.2">
      <c r="A76" s="13"/>
      <c r="B76" s="47"/>
      <c r="C76" s="47" t="s">
        <v>673</v>
      </c>
      <c r="D76" s="31"/>
      <c r="E76" s="20"/>
      <c r="F76" s="32"/>
      <c r="G76" s="33"/>
      <c r="H76" s="32"/>
      <c r="I76" s="33"/>
      <c r="J76" s="33"/>
      <c r="K76" s="32"/>
      <c r="L76" s="34"/>
      <c r="R76">
        <f>H76</f>
        <v>0</v>
      </c>
    </row>
    <row r="77" spans="1:22" ht="14.25" x14ac:dyDescent="0.2">
      <c r="A77" s="13"/>
      <c r="B77" s="47"/>
      <c r="C77" s="47" t="s">
        <v>53</v>
      </c>
      <c r="D77" s="31"/>
      <c r="E77" s="20"/>
      <c r="F77" s="32"/>
      <c r="G77" s="33"/>
      <c r="H77" s="32"/>
      <c r="I77" s="33"/>
      <c r="J77" s="33"/>
      <c r="K77" s="32"/>
      <c r="L77" s="34"/>
    </row>
    <row r="78" spans="1:22" ht="14.25" x14ac:dyDescent="0.2">
      <c r="A78" s="13"/>
      <c r="B78" s="47"/>
      <c r="C78" s="47" t="s">
        <v>677</v>
      </c>
      <c r="D78" s="31"/>
      <c r="E78" s="20"/>
      <c r="F78" s="32"/>
      <c r="G78" s="33"/>
      <c r="H78" s="45"/>
      <c r="I78" s="33"/>
      <c r="J78" s="33"/>
      <c r="K78" s="45"/>
      <c r="L78" s="34"/>
      <c r="R78">
        <f>H78</f>
        <v>0</v>
      </c>
    </row>
    <row r="79" spans="1:22" ht="14.25" x14ac:dyDescent="0.2">
      <c r="A79" s="13"/>
      <c r="B79" s="47"/>
      <c r="C79" s="47" t="s">
        <v>674</v>
      </c>
      <c r="D79" s="31"/>
      <c r="E79" s="20"/>
      <c r="F79" s="50"/>
      <c r="G79" s="33"/>
      <c r="H79" s="32"/>
      <c r="I79" s="35"/>
      <c r="J79" s="30"/>
      <c r="K79" s="32"/>
      <c r="L79" s="34"/>
    </row>
    <row r="80" spans="1:22" ht="14.25" x14ac:dyDescent="0.2">
      <c r="A80" s="13"/>
      <c r="B80" s="47"/>
      <c r="C80" s="47" t="s">
        <v>675</v>
      </c>
      <c r="D80" s="31"/>
      <c r="E80" s="20"/>
      <c r="F80" s="50"/>
      <c r="G80" s="33"/>
      <c r="H80" s="32"/>
      <c r="I80" s="35"/>
      <c r="J80" s="30"/>
      <c r="K80" s="32"/>
      <c r="L80" s="34"/>
    </row>
    <row r="81" spans="1:26" ht="14.25" x14ac:dyDescent="0.2">
      <c r="A81" s="48"/>
      <c r="B81" s="49"/>
      <c r="C81" s="49" t="s">
        <v>676</v>
      </c>
      <c r="D81" s="38"/>
      <c r="E81" s="39"/>
      <c r="F81" s="40"/>
      <c r="G81" s="42"/>
      <c r="H81" s="40"/>
      <c r="I81" s="42"/>
      <c r="J81" s="42"/>
      <c r="K81" s="40"/>
      <c r="L81" s="46"/>
    </row>
    <row r="82" spans="1:26" ht="15" x14ac:dyDescent="0.25">
      <c r="G82" s="84"/>
      <c r="H82" s="84"/>
      <c r="J82" s="84"/>
      <c r="K82" s="84"/>
      <c r="L82" s="44"/>
      <c r="O82" s="25">
        <f>G82</f>
        <v>0</v>
      </c>
      <c r="P82" s="25">
        <f>J82</f>
        <v>0</v>
      </c>
      <c r="Q82" s="27">
        <f>L82</f>
        <v>0</v>
      </c>
      <c r="W82">
        <f>IF(Source!BI378&lt;=1,H76+H77+H79+H80, 0)</f>
        <v>0</v>
      </c>
      <c r="X82">
        <f>IF(Source!BI378=2,H76+H77+H79+H80, 0)</f>
        <v>0</v>
      </c>
      <c r="Y82">
        <f>IF(Source!BI378=3,H76+H77+H79+H80, 0)</f>
        <v>0</v>
      </c>
      <c r="Z82">
        <f>IF(Source!BI378=4,H76+H77+H79+H80, 0)</f>
        <v>0</v>
      </c>
    </row>
    <row r="83" spans="1:26" ht="28.5" x14ac:dyDescent="0.2">
      <c r="A83" s="13" t="str">
        <f>Source!E379</f>
        <v>18</v>
      </c>
      <c r="B83" s="47" t="str">
        <f>Source!F379</f>
        <v>м08-03-593-09</v>
      </c>
      <c r="C83" s="47" t="str">
        <f>Source!G379</f>
        <v>Светильник: местного освещения</v>
      </c>
      <c r="D83" s="31"/>
      <c r="E83" s="20"/>
      <c r="F83" s="32"/>
      <c r="G83" s="33"/>
      <c r="H83" s="32"/>
      <c r="I83" s="33"/>
      <c r="J83" s="33"/>
      <c r="K83" s="32"/>
      <c r="L83" s="34"/>
      <c r="S83">
        <f>ROUND((Source!FX379/100)*((ROUND(Source!AF379*Source!I379, 1)+ROUND(Source!AE379*Source!I379, 1))), 1)</f>
        <v>25.8</v>
      </c>
      <c r="T83">
        <f>Source!X379</f>
        <v>847.6</v>
      </c>
      <c r="U83">
        <f>ROUND((Source!FY379/100)*((ROUND(Source!AF379*Source!I379, 1)+ROUND(Source!AE379*Source!I379, 1))), 1)</f>
        <v>17.7</v>
      </c>
      <c r="V83">
        <f>Source!Y379</f>
        <v>579.9</v>
      </c>
    </row>
    <row r="84" spans="1:26" x14ac:dyDescent="0.2">
      <c r="C84" s="24" t="str">
        <f>"Объем: "&amp;Source!I379&amp;"=6/"&amp;"100"</f>
        <v>Объем: 0,04=6/100</v>
      </c>
    </row>
    <row r="85" spans="1:26" ht="14.25" x14ac:dyDescent="0.2">
      <c r="A85" s="13"/>
      <c r="B85" s="47"/>
      <c r="C85" s="47" t="s">
        <v>673</v>
      </c>
      <c r="D85" s="31"/>
      <c r="E85" s="20"/>
      <c r="F85" s="32"/>
      <c r="G85" s="33"/>
      <c r="H85" s="32"/>
      <c r="I85" s="33"/>
      <c r="J85" s="33"/>
      <c r="K85" s="32"/>
      <c r="L85" s="34"/>
      <c r="R85">
        <f>H85</f>
        <v>0</v>
      </c>
    </row>
    <row r="86" spans="1:26" ht="14.25" x14ac:dyDescent="0.2">
      <c r="A86" s="13"/>
      <c r="B86" s="47"/>
      <c r="C86" s="47" t="s">
        <v>53</v>
      </c>
      <c r="D86" s="31"/>
      <c r="E86" s="20"/>
      <c r="F86" s="32"/>
      <c r="G86" s="33"/>
      <c r="H86" s="32"/>
      <c r="I86" s="33"/>
      <c r="J86" s="33"/>
      <c r="K86" s="32"/>
      <c r="L86" s="34"/>
    </row>
    <row r="87" spans="1:26" ht="14.25" x14ac:dyDescent="0.2">
      <c r="A87" s="13"/>
      <c r="B87" s="47"/>
      <c r="C87" s="47" t="s">
        <v>677</v>
      </c>
      <c r="D87" s="31"/>
      <c r="E87" s="20"/>
      <c r="F87" s="32"/>
      <c r="G87" s="33"/>
      <c r="H87" s="45"/>
      <c r="I87" s="33"/>
      <c r="J87" s="33"/>
      <c r="K87" s="45"/>
      <c r="L87" s="34"/>
      <c r="R87">
        <f>H87</f>
        <v>0</v>
      </c>
    </row>
    <row r="88" spans="1:26" ht="14.25" x14ac:dyDescent="0.2">
      <c r="A88" s="13"/>
      <c r="B88" s="47"/>
      <c r="C88" s="47" t="s">
        <v>678</v>
      </c>
      <c r="D88" s="31"/>
      <c r="E88" s="20"/>
      <c r="F88" s="32"/>
      <c r="G88" s="33"/>
      <c r="H88" s="32"/>
      <c r="I88" s="33"/>
      <c r="J88" s="33"/>
      <c r="K88" s="32"/>
      <c r="L88" s="34"/>
    </row>
    <row r="89" spans="1:26" ht="14.25" x14ac:dyDescent="0.2">
      <c r="A89" s="13"/>
      <c r="B89" s="47"/>
      <c r="C89" s="47" t="s">
        <v>674</v>
      </c>
      <c r="D89" s="31"/>
      <c r="E89" s="20"/>
      <c r="F89" s="50"/>
      <c r="G89" s="33"/>
      <c r="H89" s="32"/>
      <c r="I89" s="35"/>
      <c r="J89" s="30"/>
      <c r="K89" s="32"/>
      <c r="L89" s="34"/>
    </row>
    <row r="90" spans="1:26" ht="14.25" x14ac:dyDescent="0.2">
      <c r="A90" s="13"/>
      <c r="B90" s="47"/>
      <c r="C90" s="47" t="s">
        <v>675</v>
      </c>
      <c r="D90" s="31"/>
      <c r="E90" s="20"/>
      <c r="F90" s="50"/>
      <c r="G90" s="33"/>
      <c r="H90" s="32"/>
      <c r="I90" s="35"/>
      <c r="J90" s="30"/>
      <c r="K90" s="32"/>
      <c r="L90" s="34"/>
    </row>
    <row r="91" spans="1:26" ht="14.25" x14ac:dyDescent="0.2">
      <c r="A91" s="13"/>
      <c r="B91" s="47"/>
      <c r="C91" s="47" t="s">
        <v>676</v>
      </c>
      <c r="D91" s="31"/>
      <c r="E91" s="20"/>
      <c r="F91" s="32"/>
      <c r="G91" s="33"/>
      <c r="H91" s="32"/>
      <c r="I91" s="33"/>
      <c r="J91" s="33"/>
      <c r="K91" s="32"/>
      <c r="L91" s="36"/>
    </row>
    <row r="92" spans="1:26" ht="41.25" x14ac:dyDescent="0.2">
      <c r="A92" s="48" t="str">
        <f>Source!E381</f>
        <v>18,2</v>
      </c>
      <c r="B92" s="49" t="str">
        <f>Source!F381</f>
        <v>цена пост</v>
      </c>
      <c r="C92" s="49" t="s">
        <v>679</v>
      </c>
      <c r="D92" s="38"/>
      <c r="E92" s="39"/>
      <c r="F92" s="40"/>
      <c r="G92" s="41"/>
      <c r="H92" s="40"/>
      <c r="I92" s="42"/>
      <c r="J92" s="42"/>
      <c r="K92" s="40"/>
      <c r="L92" s="43"/>
      <c r="S92">
        <f>ROUND((Source!FX381/100)*((ROUND(Source!AF381*Source!I381, 1)+ROUND(Source!AE381*Source!I381, 1))), 1)</f>
        <v>0</v>
      </c>
      <c r="T92">
        <f>Source!X381</f>
        <v>0</v>
      </c>
      <c r="U92">
        <f>ROUND((Source!FY381/100)*((ROUND(Source!AF381*Source!I381, 1)+ROUND(Source!AE381*Source!I381, 1))), 1)</f>
        <v>0</v>
      </c>
      <c r="V92">
        <f>Source!Y381</f>
        <v>0</v>
      </c>
      <c r="W92">
        <f>IF(Source!BI381&lt;=1,H92, 0)</f>
        <v>0</v>
      </c>
      <c r="X92">
        <f>IF(Source!BI381=2,H92, 0)</f>
        <v>0</v>
      </c>
      <c r="Y92">
        <f>IF(Source!BI381=3,H92, 0)</f>
        <v>0</v>
      </c>
      <c r="Z92">
        <f>IF(Source!BI381=4,H92, 0)</f>
        <v>0</v>
      </c>
    </row>
    <row r="93" spans="1:26" ht="15" x14ac:dyDescent="0.25">
      <c r="G93" s="84"/>
      <c r="H93" s="84"/>
      <c r="J93" s="84"/>
      <c r="K93" s="84"/>
      <c r="L93" s="44"/>
      <c r="O93" s="25">
        <f>G93</f>
        <v>0</v>
      </c>
      <c r="P93" s="25">
        <f>J93</f>
        <v>0</v>
      </c>
      <c r="Q93" s="27">
        <f>L93</f>
        <v>0</v>
      </c>
      <c r="W93">
        <f>IF(Source!BI379&lt;=1,H85+H86+H88+H89+H90, 0)</f>
        <v>0</v>
      </c>
      <c r="X93">
        <f>IF(Source!BI379=2,H85+H86+H88+H89+H90, 0)</f>
        <v>0</v>
      </c>
      <c r="Y93">
        <f>IF(Source!BI379=3,H85+H86+H88+H89+H90, 0)</f>
        <v>0</v>
      </c>
      <c r="Z93">
        <f>IF(Source!BI379=4,H85+H86+H88+H89+H90, 0)</f>
        <v>0</v>
      </c>
    </row>
    <row r="94" spans="1:26" ht="28.5" x14ac:dyDescent="0.2">
      <c r="A94" s="13">
        <v>19</v>
      </c>
      <c r="B94" s="47" t="str">
        <f>Source!F384</f>
        <v>20-04-001-01</v>
      </c>
      <c r="C94" s="47" t="str">
        <f>Source!G384</f>
        <v>Установка агрегатов воздушно-отопительных массой: до 0,25 т</v>
      </c>
      <c r="D94" s="31"/>
      <c r="E94" s="20"/>
      <c r="F94" s="32"/>
      <c r="G94" s="33"/>
      <c r="H94" s="32"/>
      <c r="I94" s="33"/>
      <c r="J94" s="33"/>
      <c r="K94" s="32"/>
      <c r="L94" s="34"/>
      <c r="S94">
        <f>ROUND((Source!FX384/100)*((ROUND(Source!AF384*Source!I384, 1)+ROUND(Source!AE384*Source!I384, 1))), 1)</f>
        <v>89.2</v>
      </c>
      <c r="T94">
        <f>Source!X384</f>
        <v>2922.3</v>
      </c>
      <c r="U94">
        <f>ROUND((Source!FY384/100)*((ROUND(Source!AF384*Source!I384, 1)+ROUND(Source!AE384*Source!I384, 1))), 1)</f>
        <v>54.6</v>
      </c>
      <c r="V94">
        <f>Source!Y384</f>
        <v>1804.2</v>
      </c>
    </row>
    <row r="95" spans="1:26" ht="14.25" x14ac:dyDescent="0.2">
      <c r="A95" s="13"/>
      <c r="B95" s="47"/>
      <c r="C95" s="47" t="s">
        <v>673</v>
      </c>
      <c r="D95" s="31"/>
      <c r="E95" s="20"/>
      <c r="F95" s="32"/>
      <c r="G95" s="33"/>
      <c r="H95" s="32"/>
      <c r="I95" s="33"/>
      <c r="J95" s="33"/>
      <c r="K95" s="32"/>
      <c r="L95" s="34"/>
      <c r="R95">
        <f>H95</f>
        <v>0</v>
      </c>
    </row>
    <row r="96" spans="1:26" ht="14.25" x14ac:dyDescent="0.2">
      <c r="A96" s="13"/>
      <c r="B96" s="47"/>
      <c r="C96" s="47" t="s">
        <v>53</v>
      </c>
      <c r="D96" s="31"/>
      <c r="E96" s="20"/>
      <c r="F96" s="32"/>
      <c r="G96" s="33"/>
      <c r="H96" s="32"/>
      <c r="I96" s="33"/>
      <c r="J96" s="33"/>
      <c r="K96" s="32"/>
      <c r="L96" s="34"/>
    </row>
    <row r="97" spans="1:26" ht="14.25" x14ac:dyDescent="0.2">
      <c r="A97" s="13"/>
      <c r="B97" s="47"/>
      <c r="C97" s="47" t="s">
        <v>677</v>
      </c>
      <c r="D97" s="31"/>
      <c r="E97" s="20"/>
      <c r="F97" s="32"/>
      <c r="G97" s="33"/>
      <c r="H97" s="45"/>
      <c r="I97" s="33"/>
      <c r="J97" s="33"/>
      <c r="K97" s="45"/>
      <c r="L97" s="34"/>
      <c r="R97">
        <f>H97</f>
        <v>0</v>
      </c>
    </row>
    <row r="98" spans="1:26" ht="14.25" x14ac:dyDescent="0.2">
      <c r="A98" s="13"/>
      <c r="B98" s="47"/>
      <c r="C98" s="47" t="s">
        <v>678</v>
      </c>
      <c r="D98" s="31"/>
      <c r="E98" s="20"/>
      <c r="F98" s="32"/>
      <c r="G98" s="33"/>
      <c r="H98" s="32"/>
      <c r="I98" s="33"/>
      <c r="J98" s="33"/>
      <c r="K98" s="32"/>
      <c r="L98" s="34"/>
    </row>
    <row r="99" spans="1:26" ht="14.25" x14ac:dyDescent="0.2">
      <c r="A99" s="13"/>
      <c r="B99" s="47"/>
      <c r="C99" s="47" t="s">
        <v>674</v>
      </c>
      <c r="D99" s="31"/>
      <c r="E99" s="20"/>
      <c r="F99" s="85"/>
      <c r="G99" s="86"/>
      <c r="H99" s="32"/>
      <c r="I99" s="35"/>
      <c r="J99" s="30"/>
      <c r="K99" s="32"/>
      <c r="L99" s="34"/>
    </row>
    <row r="100" spans="1:26" ht="14.25" x14ac:dyDescent="0.2">
      <c r="A100" s="13"/>
      <c r="B100" s="47"/>
      <c r="C100" s="47" t="s">
        <v>675</v>
      </c>
      <c r="D100" s="31"/>
      <c r="E100" s="20"/>
      <c r="F100" s="85"/>
      <c r="G100" s="86"/>
      <c r="H100" s="32"/>
      <c r="I100" s="35"/>
      <c r="J100" s="30"/>
      <c r="K100" s="32"/>
      <c r="L100" s="34"/>
    </row>
    <row r="101" spans="1:26" ht="14.25" x14ac:dyDescent="0.2">
      <c r="A101" s="13"/>
      <c r="B101" s="47"/>
      <c r="C101" s="47" t="s">
        <v>676</v>
      </c>
      <c r="D101" s="31"/>
      <c r="E101" s="20"/>
      <c r="F101" s="32"/>
      <c r="G101" s="33"/>
      <c r="H101" s="32"/>
      <c r="I101" s="33"/>
      <c r="J101" s="33"/>
      <c r="K101" s="32"/>
      <c r="L101" s="36"/>
    </row>
    <row r="102" spans="1:26" ht="71.25" x14ac:dyDescent="0.2">
      <c r="A102" s="48">
        <v>19.100000000000001</v>
      </c>
      <c r="B102" s="49" t="str">
        <f>Source!F385</f>
        <v>64.5.01.02-0005</v>
      </c>
      <c r="C102" s="49" t="str">
        <f>Source!G385</f>
        <v>Завесы воздушные электрические для горизонтальной и вертикальной установки напряжением 220/380 В, мощностью 3/6 кВт, расходом воздуха 1100 м3/час</v>
      </c>
      <c r="D102" s="38"/>
      <c r="E102" s="39"/>
      <c r="F102" s="40"/>
      <c r="G102" s="41"/>
      <c r="H102" s="40"/>
      <c r="I102" s="42"/>
      <c r="J102" s="42"/>
      <c r="K102" s="40"/>
      <c r="L102" s="43"/>
      <c r="S102">
        <f>ROUND((Source!FX385/100)*((ROUND(Source!AF385*Source!I385, 1)+ROUND(Source!AE385*Source!I385, 1))), 1)</f>
        <v>0</v>
      </c>
      <c r="T102">
        <f>Source!X385</f>
        <v>0</v>
      </c>
      <c r="U102">
        <f>ROUND((Source!FY385/100)*((ROUND(Source!AF385*Source!I385, 1)+ROUND(Source!AE385*Source!I385, 1))), 1)</f>
        <v>0</v>
      </c>
      <c r="V102">
        <f>Source!Y385</f>
        <v>0</v>
      </c>
      <c r="W102">
        <f>IF(Source!BI385&lt;=1,H102, 0)</f>
        <v>0</v>
      </c>
      <c r="X102">
        <f>IF(Source!BI385=2,H102, 0)</f>
        <v>0</v>
      </c>
      <c r="Y102">
        <f>IF(Source!BI385=3,H102, 0)</f>
        <v>0</v>
      </c>
      <c r="Z102">
        <f>IF(Source!BI385=4,H102, 0)</f>
        <v>0</v>
      </c>
    </row>
    <row r="103" spans="1:26" ht="15" x14ac:dyDescent="0.25">
      <c r="G103" s="84"/>
      <c r="H103" s="84"/>
      <c r="J103" s="84"/>
      <c r="K103" s="84"/>
      <c r="L103" s="44"/>
      <c r="O103" s="25">
        <f>G103</f>
        <v>0</v>
      </c>
      <c r="P103" s="25">
        <f>J103</f>
        <v>0</v>
      </c>
      <c r="Q103" s="27">
        <f>L103</f>
        <v>0</v>
      </c>
      <c r="W103">
        <f>IF(Source!BI384&lt;=1,H95+H96+H98+H99+H100, 0)</f>
        <v>0</v>
      </c>
      <c r="X103">
        <f>IF(Source!BI384=2,H95+H96+H98+H99+H100, 0)</f>
        <v>0</v>
      </c>
      <c r="Y103">
        <f>IF(Source!BI384=3,H95+H96+H98+H99+H100, 0)</f>
        <v>0</v>
      </c>
      <c r="Z103">
        <f>IF(Source!BI384=4,H95+H96+H98+H99+H100, 0)</f>
        <v>0</v>
      </c>
    </row>
    <row r="105" spans="1:26" ht="15" x14ac:dyDescent="0.25">
      <c r="A105" s="89" t="str">
        <f>CONCATENATE("Итого по разделу: ",IF(Source!G387&lt;&gt;"Новый раздел", Source!G387, ""))</f>
        <v>Итого по разделу: Электромонтажные работы</v>
      </c>
      <c r="B105" s="89"/>
      <c r="C105" s="89"/>
      <c r="D105" s="89"/>
      <c r="E105" s="89"/>
      <c r="F105" s="89"/>
      <c r="G105" s="88"/>
      <c r="H105" s="88"/>
      <c r="I105" s="29"/>
      <c r="J105" s="88"/>
      <c r="K105" s="88"/>
      <c r="L105" s="44"/>
    </row>
    <row r="109" spans="1:26" ht="16.5" x14ac:dyDescent="0.25">
      <c r="A109" s="91" t="str">
        <f>CONCATENATE("Раздел: ",IF(Source!G417&lt;&gt;"Новый раздел", Source!G417, ""))</f>
        <v>Раздел: Наружние работы</v>
      </c>
      <c r="B109" s="91"/>
      <c r="C109" s="91"/>
      <c r="D109" s="91"/>
      <c r="E109" s="91"/>
      <c r="F109" s="91"/>
      <c r="G109" s="91"/>
      <c r="H109" s="91"/>
      <c r="I109" s="91"/>
      <c r="J109" s="91"/>
      <c r="K109" s="91"/>
      <c r="L109" s="91"/>
    </row>
    <row r="110" spans="1:26" ht="15" x14ac:dyDescent="0.25">
      <c r="G110" s="94"/>
      <c r="H110" s="94"/>
      <c r="J110" s="94"/>
      <c r="K110" s="94"/>
      <c r="L110" s="44"/>
      <c r="O110" s="25">
        <f>G110</f>
        <v>0</v>
      </c>
      <c r="P110" s="25">
        <f>J110</f>
        <v>0</v>
      </c>
      <c r="Q110" s="27">
        <f>L110</f>
        <v>0</v>
      </c>
      <c r="W110" t="e">
        <f>IF(Source!BI423&lt;=1,#REF!+#REF!+#REF!+#REF!+#REF!, 0)</f>
        <v>#REF!</v>
      </c>
      <c r="X110">
        <f>IF(Source!BI423=2,#REF!+#REF!+#REF!+#REF!+#REF!, 0)</f>
        <v>0</v>
      </c>
      <c r="Y110">
        <f>IF(Source!BI423=3,#REF!+#REF!+#REF!+#REF!+#REF!, 0)</f>
        <v>0</v>
      </c>
      <c r="Z110">
        <f>IF(Source!BI423=4,#REF!+#REF!+#REF!+#REF!+#REF!, 0)</f>
        <v>0</v>
      </c>
    </row>
    <row r="111" spans="1:26" ht="42.75" x14ac:dyDescent="0.2">
      <c r="A111" s="13">
        <v>22</v>
      </c>
      <c r="B111" s="47" t="str">
        <f>Source!F425</f>
        <v>15-01-045-01</v>
      </c>
      <c r="C111" s="47" t="str">
        <f>Source!G425</f>
        <v>Облицовка ступеней керамогранитными плитками толщиной до 15 мм</v>
      </c>
      <c r="D111" s="31"/>
      <c r="E111" s="20"/>
      <c r="F111" s="32"/>
      <c r="G111" s="33"/>
      <c r="H111" s="32"/>
      <c r="I111" s="33"/>
      <c r="J111" s="33"/>
      <c r="K111" s="32"/>
      <c r="L111" s="34"/>
      <c r="S111">
        <f>ROUND((Source!FX425/100)*((ROUND(Source!AF425*Source!I425, 1)+ROUND(Source!AE425*Source!I425, 1))), 1)</f>
        <v>140.69999999999999</v>
      </c>
      <c r="T111">
        <f>Source!X425</f>
        <v>4642.8999999999996</v>
      </c>
      <c r="U111">
        <f>ROUND((Source!FY425/100)*((ROUND(Source!AF425*Source!I425, 1)+ROUND(Source!AE425*Source!I425, 1))), 1)</f>
        <v>69.599999999999994</v>
      </c>
      <c r="V111">
        <f>Source!Y425</f>
        <v>2297</v>
      </c>
    </row>
    <row r="112" spans="1:26" x14ac:dyDescent="0.2">
      <c r="C112" s="24" t="str">
        <f>"Объем: "&amp;Source!I425&amp;"=8,1/"&amp;"100"</f>
        <v>Объем: 0,037=8,1/100</v>
      </c>
    </row>
    <row r="113" spans="1:26" ht="14.25" x14ac:dyDescent="0.2">
      <c r="A113" s="13"/>
      <c r="B113" s="47"/>
      <c r="C113" s="47" t="s">
        <v>673</v>
      </c>
      <c r="D113" s="31"/>
      <c r="E113" s="20"/>
      <c r="F113" s="32"/>
      <c r="G113" s="33"/>
      <c r="H113" s="32"/>
      <c r="I113" s="33"/>
      <c r="J113" s="33"/>
      <c r="K113" s="32"/>
      <c r="L113" s="34"/>
      <c r="R113">
        <f>H113</f>
        <v>0</v>
      </c>
    </row>
    <row r="114" spans="1:26" ht="14.25" x14ac:dyDescent="0.2">
      <c r="A114" s="13"/>
      <c r="B114" s="47"/>
      <c r="C114" s="47" t="s">
        <v>53</v>
      </c>
      <c r="D114" s="31"/>
      <c r="E114" s="20"/>
      <c r="F114" s="32"/>
      <c r="G114" s="33"/>
      <c r="H114" s="32"/>
      <c r="I114" s="33"/>
      <c r="J114" s="33"/>
      <c r="K114" s="32"/>
      <c r="L114" s="34"/>
    </row>
    <row r="115" spans="1:26" ht="14.25" x14ac:dyDescent="0.2">
      <c r="A115" s="13"/>
      <c r="B115" s="47"/>
      <c r="C115" s="47" t="s">
        <v>677</v>
      </c>
      <c r="D115" s="31"/>
      <c r="E115" s="20"/>
      <c r="F115" s="32"/>
      <c r="G115" s="33"/>
      <c r="H115" s="45"/>
      <c r="I115" s="33"/>
      <c r="J115" s="33"/>
      <c r="K115" s="45"/>
      <c r="L115" s="34"/>
      <c r="R115">
        <f>H115</f>
        <v>0</v>
      </c>
    </row>
    <row r="116" spans="1:26" ht="14.25" x14ac:dyDescent="0.2">
      <c r="A116" s="13"/>
      <c r="B116" s="47"/>
      <c r="C116" s="47" t="s">
        <v>678</v>
      </c>
      <c r="D116" s="31"/>
      <c r="E116" s="20"/>
      <c r="F116" s="32"/>
      <c r="G116" s="33"/>
      <c r="H116" s="32"/>
      <c r="I116" s="33"/>
      <c r="J116" s="33"/>
      <c r="K116" s="32"/>
      <c r="L116" s="34"/>
    </row>
    <row r="117" spans="1:26" ht="14.25" x14ac:dyDescent="0.2">
      <c r="A117" s="13"/>
      <c r="B117" s="47"/>
      <c r="C117" s="47" t="s">
        <v>674</v>
      </c>
      <c r="D117" s="31"/>
      <c r="E117" s="20"/>
      <c r="F117" s="85"/>
      <c r="G117" s="86"/>
      <c r="H117" s="32"/>
      <c r="I117" s="35"/>
      <c r="J117" s="30"/>
      <c r="K117" s="32"/>
      <c r="L117" s="34"/>
    </row>
    <row r="118" spans="1:26" ht="14.25" x14ac:dyDescent="0.2">
      <c r="A118" s="13"/>
      <c r="B118" s="47"/>
      <c r="C118" s="47" t="s">
        <v>675</v>
      </c>
      <c r="D118" s="31"/>
      <c r="E118" s="20"/>
      <c r="F118" s="85"/>
      <c r="G118" s="86"/>
      <c r="H118" s="32"/>
      <c r="I118" s="35"/>
      <c r="J118" s="30"/>
      <c r="K118" s="32"/>
      <c r="L118" s="34"/>
    </row>
    <row r="119" spans="1:26" ht="14.25" x14ac:dyDescent="0.2">
      <c r="A119" s="13"/>
      <c r="B119" s="47"/>
      <c r="C119" s="47" t="s">
        <v>676</v>
      </c>
      <c r="D119" s="31"/>
      <c r="E119" s="20"/>
      <c r="F119" s="32"/>
      <c r="G119" s="33"/>
      <c r="H119" s="32"/>
      <c r="I119" s="33"/>
      <c r="J119" s="33"/>
      <c r="K119" s="32"/>
      <c r="L119" s="36"/>
    </row>
    <row r="120" spans="1:26" ht="28.5" x14ac:dyDescent="0.2">
      <c r="A120" s="13">
        <v>22.1</v>
      </c>
      <c r="B120" s="47" t="str">
        <f>Source!F426</f>
        <v>06.2.05.03-0004</v>
      </c>
      <c r="C120" s="47" t="str">
        <f>Source!G426</f>
        <v>Гранит керамический многоцветный полированный, размер 300x300x8 мм</v>
      </c>
      <c r="D120" s="31"/>
      <c r="E120" s="20"/>
      <c r="F120" s="32"/>
      <c r="G120" s="37"/>
      <c r="H120" s="32"/>
      <c r="I120" s="33"/>
      <c r="J120" s="33"/>
      <c r="K120" s="32"/>
      <c r="L120" s="34"/>
      <c r="S120">
        <f>ROUND((Source!FX426/100)*((ROUND(Source!AF426*Source!I426, 1)+ROUND(Source!AE426*Source!I426, 1))), 1)</f>
        <v>0</v>
      </c>
      <c r="T120">
        <f>Source!X426</f>
        <v>0</v>
      </c>
      <c r="U120">
        <f>ROUND((Source!FY426/100)*((ROUND(Source!AF426*Source!I426, 1)+ROUND(Source!AE426*Source!I426, 1))), 1)</f>
        <v>0</v>
      </c>
      <c r="V120">
        <f>Source!Y426</f>
        <v>0</v>
      </c>
      <c r="W120">
        <f>IF(Source!BI426&lt;=1,H120, 0)</f>
        <v>0</v>
      </c>
      <c r="X120">
        <f>IF(Source!BI426=2,H120, 0)</f>
        <v>0</v>
      </c>
      <c r="Y120">
        <f>IF(Source!BI426=3,H120, 0)</f>
        <v>0</v>
      </c>
      <c r="Z120">
        <f>IF(Source!BI426=4,H120, 0)</f>
        <v>0</v>
      </c>
    </row>
    <row r="121" spans="1:26" ht="14.25" x14ac:dyDescent="0.2">
      <c r="A121" s="13">
        <v>22.2</v>
      </c>
      <c r="B121" s="47" t="str">
        <f>Source!F427</f>
        <v>11.2.04.05</v>
      </c>
      <c r="C121" s="47" t="str">
        <f>Source!G427</f>
        <v>Рейки деревянные</v>
      </c>
      <c r="D121" s="31"/>
      <c r="E121" s="20"/>
      <c r="F121" s="32"/>
      <c r="G121" s="37"/>
      <c r="H121" s="32"/>
      <c r="I121" s="33"/>
      <c r="J121" s="33"/>
      <c r="K121" s="32"/>
      <c r="L121" s="34"/>
      <c r="S121">
        <f>ROUND((Source!FX427/100)*((ROUND(Source!AF427*Source!I427, 1)+ROUND(Source!AE427*Source!I427, 1))), 1)</f>
        <v>0</v>
      </c>
      <c r="T121">
        <f>Source!X427</f>
        <v>0</v>
      </c>
      <c r="U121">
        <f>ROUND((Source!FY427/100)*((ROUND(Source!AF427*Source!I427, 1)+ROUND(Source!AE427*Source!I427, 1))), 1)</f>
        <v>0</v>
      </c>
      <c r="V121">
        <f>Source!Y427</f>
        <v>0</v>
      </c>
      <c r="W121">
        <f>IF(Source!BI427&lt;=1,H121, 0)</f>
        <v>0</v>
      </c>
      <c r="X121">
        <f>IF(Source!BI427=2,H121, 0)</f>
        <v>0</v>
      </c>
      <c r="Y121">
        <f>IF(Source!BI427=3,H121, 0)</f>
        <v>0</v>
      </c>
      <c r="Z121">
        <f>IF(Source!BI427=4,H121, 0)</f>
        <v>0</v>
      </c>
    </row>
    <row r="122" spans="1:26" ht="42.75" x14ac:dyDescent="0.2">
      <c r="A122" s="48">
        <v>22.3</v>
      </c>
      <c r="B122" s="49" t="str">
        <f>Source!F428</f>
        <v>14.1.06.02-0008</v>
      </c>
      <c r="C122" s="49" t="str">
        <f>Source!G428</f>
        <v>Клей для плитки Ветонит "Быстросхватывающийся клей для ремонтных работ"</v>
      </c>
      <c r="D122" s="38"/>
      <c r="E122" s="39"/>
      <c r="F122" s="40"/>
      <c r="G122" s="41"/>
      <c r="H122" s="40"/>
      <c r="I122" s="42"/>
      <c r="J122" s="42"/>
      <c r="K122" s="40"/>
      <c r="L122" s="43"/>
      <c r="S122">
        <f>ROUND((Source!FX428/100)*((ROUND(Source!AF428*Source!I428, 1)+ROUND(Source!AE428*Source!I428, 1))), 1)</f>
        <v>0</v>
      </c>
      <c r="T122">
        <f>Source!X428</f>
        <v>0</v>
      </c>
      <c r="U122">
        <f>ROUND((Source!FY428/100)*((ROUND(Source!AF428*Source!I428, 1)+ROUND(Source!AE428*Source!I428, 1))), 1)</f>
        <v>0</v>
      </c>
      <c r="V122">
        <f>Source!Y428</f>
        <v>0</v>
      </c>
      <c r="W122">
        <f>IF(Source!BI428&lt;=1,H122, 0)</f>
        <v>0</v>
      </c>
      <c r="X122">
        <f>IF(Source!BI428=2,H122, 0)</f>
        <v>0</v>
      </c>
      <c r="Y122">
        <f>IF(Source!BI428=3,H122, 0)</f>
        <v>0</v>
      </c>
      <c r="Z122">
        <f>IF(Source!BI428=4,H122, 0)</f>
        <v>0</v>
      </c>
    </row>
    <row r="123" spans="1:26" ht="15" x14ac:dyDescent="0.25">
      <c r="G123" s="84"/>
      <c r="H123" s="84"/>
      <c r="J123" s="84"/>
      <c r="K123" s="84"/>
      <c r="L123" s="44"/>
      <c r="O123" s="25">
        <f>G123</f>
        <v>0</v>
      </c>
      <c r="P123" s="25">
        <f>J123</f>
        <v>0</v>
      </c>
      <c r="Q123" s="27">
        <f>L123</f>
        <v>0</v>
      </c>
      <c r="W123">
        <f>IF(Source!BI425&lt;=1,H113+H114+H116+H117+H118, 0)</f>
        <v>0</v>
      </c>
      <c r="X123">
        <f>IF(Source!BI425=2,H113+H114+H116+H117+H118, 0)</f>
        <v>0</v>
      </c>
      <c r="Y123">
        <f>IF(Source!BI425=3,H113+H114+H116+H117+H118, 0)</f>
        <v>0</v>
      </c>
      <c r="Z123">
        <f>IF(Source!BI425=4,H113+H114+H116+H117+H118, 0)</f>
        <v>0</v>
      </c>
    </row>
    <row r="124" spans="1:26" ht="28.5" x14ac:dyDescent="0.2">
      <c r="A124" s="13">
        <v>23</v>
      </c>
      <c r="B124" s="47" t="str">
        <f>Source!F429</f>
        <v>15-01-043-01</v>
      </c>
      <c r="C124" s="47" t="str">
        <f>Source!G429</f>
        <v>Облицовка лестничных площадок и маршей керамогранитными плитами</v>
      </c>
      <c r="D124" s="31"/>
      <c r="E124" s="20"/>
      <c r="F124" s="32"/>
      <c r="G124" s="33"/>
      <c r="H124" s="32"/>
      <c r="I124" s="33"/>
      <c r="J124" s="33"/>
      <c r="K124" s="32"/>
      <c r="L124" s="34"/>
      <c r="S124">
        <f>ROUND((Source!FX429/100)*((ROUND(Source!AF429*Source!I429, 1)+ROUND(Source!AE429*Source!I429, 1))), 1)</f>
        <v>174.5</v>
      </c>
      <c r="T124">
        <f>Source!X429</f>
        <v>5761.8</v>
      </c>
      <c r="U124">
        <f>ROUND((Source!FY429/100)*((ROUND(Source!AF429*Source!I429, 1)+ROUND(Source!AE429*Source!I429, 1))), 1)</f>
        <v>86.3</v>
      </c>
      <c r="V124">
        <f>Source!Y429</f>
        <v>2850.6</v>
      </c>
    </row>
    <row r="125" spans="1:26" x14ac:dyDescent="0.2">
      <c r="C125" s="24" t="str">
        <f>"Объем: "&amp;Source!I429&amp;"=6/"&amp;"100"</f>
        <v>Объем: 0,06=6/100</v>
      </c>
    </row>
    <row r="126" spans="1:26" ht="14.25" x14ac:dyDescent="0.2">
      <c r="A126" s="13"/>
      <c r="B126" s="47"/>
      <c r="C126" s="47" t="s">
        <v>673</v>
      </c>
      <c r="D126" s="31"/>
      <c r="E126" s="20"/>
      <c r="F126" s="32"/>
      <c r="G126" s="33"/>
      <c r="H126" s="32"/>
      <c r="I126" s="33"/>
      <c r="J126" s="33"/>
      <c r="K126" s="32"/>
      <c r="L126" s="34"/>
      <c r="R126">
        <f>H126</f>
        <v>0</v>
      </c>
    </row>
    <row r="127" spans="1:26" ht="14.25" x14ac:dyDescent="0.2">
      <c r="A127" s="13"/>
      <c r="B127" s="47"/>
      <c r="C127" s="47" t="s">
        <v>674</v>
      </c>
      <c r="D127" s="31"/>
      <c r="E127" s="20"/>
      <c r="F127" s="85"/>
      <c r="G127" s="86"/>
      <c r="H127" s="32"/>
      <c r="I127" s="35"/>
      <c r="J127" s="30"/>
      <c r="K127" s="32"/>
      <c r="L127" s="34"/>
    </row>
    <row r="128" spans="1:26" ht="14.25" x14ac:dyDescent="0.2">
      <c r="A128" s="13"/>
      <c r="B128" s="47"/>
      <c r="C128" s="47" t="s">
        <v>675</v>
      </c>
      <c r="D128" s="31"/>
      <c r="E128" s="20"/>
      <c r="F128" s="85"/>
      <c r="G128" s="86"/>
      <c r="H128" s="32"/>
      <c r="I128" s="35"/>
      <c r="J128" s="30"/>
      <c r="K128" s="32"/>
      <c r="L128" s="34"/>
    </row>
    <row r="129" spans="1:38" ht="14.25" x14ac:dyDescent="0.2">
      <c r="A129" s="13"/>
      <c r="B129" s="47"/>
      <c r="C129" s="47" t="s">
        <v>676</v>
      </c>
      <c r="D129" s="31"/>
      <c r="E129" s="20"/>
      <c r="F129" s="32"/>
      <c r="G129" s="33"/>
      <c r="H129" s="32"/>
      <c r="I129" s="33"/>
      <c r="J129" s="33"/>
      <c r="K129" s="32"/>
      <c r="L129" s="36"/>
    </row>
    <row r="130" spans="1:38" ht="28.5" x14ac:dyDescent="0.2">
      <c r="A130" s="13">
        <v>23.1</v>
      </c>
      <c r="B130" s="47" t="str">
        <f>Source!F432</f>
        <v>06.2.05.03-0004</v>
      </c>
      <c r="C130" s="47" t="str">
        <f>Source!G432</f>
        <v>Гранит керамический многоцветный полированный, размер 300x300x8 мм</v>
      </c>
      <c r="D130" s="31"/>
      <c r="E130" s="20"/>
      <c r="F130" s="32"/>
      <c r="G130" s="37"/>
      <c r="H130" s="32"/>
      <c r="I130" s="33"/>
      <c r="J130" s="33"/>
      <c r="K130" s="32"/>
      <c r="L130" s="34"/>
      <c r="S130">
        <f>ROUND((Source!FX432/100)*((ROUND(Source!AF432*Source!I432, 1)+ROUND(Source!AE432*Source!I432, 1))), 1)</f>
        <v>0</v>
      </c>
      <c r="T130">
        <f>Source!X432</f>
        <v>0</v>
      </c>
      <c r="U130">
        <f>ROUND((Source!FY432/100)*((ROUND(Source!AF432*Source!I432, 1)+ROUND(Source!AE432*Source!I432, 1))), 1)</f>
        <v>0</v>
      </c>
      <c r="V130">
        <f>Source!Y432</f>
        <v>0</v>
      </c>
      <c r="W130">
        <f>IF(Source!BI432&lt;=1,H130, 0)</f>
        <v>0</v>
      </c>
      <c r="X130">
        <f>IF(Source!BI432=2,H130, 0)</f>
        <v>0</v>
      </c>
      <c r="Y130">
        <f>IF(Source!BI432=3,H130, 0)</f>
        <v>0</v>
      </c>
      <c r="Z130">
        <f>IF(Source!BI432=4,H130, 0)</f>
        <v>0</v>
      </c>
    </row>
    <row r="131" spans="1:38" ht="42.75" x14ac:dyDescent="0.2">
      <c r="A131" s="48">
        <v>23.1</v>
      </c>
      <c r="B131" s="49" t="str">
        <f>Source!F433</f>
        <v>14.1.06.02-0008</v>
      </c>
      <c r="C131" s="49" t="str">
        <f>Source!G433</f>
        <v>Клей для плитки Ветонит "Быстросхватывающийся клей для ремонтных работ"</v>
      </c>
      <c r="D131" s="38"/>
      <c r="E131" s="39"/>
      <c r="F131" s="40"/>
      <c r="G131" s="41"/>
      <c r="H131" s="40"/>
      <c r="I131" s="42"/>
      <c r="J131" s="42"/>
      <c r="K131" s="40"/>
      <c r="L131" s="43"/>
      <c r="S131">
        <f>ROUND((Source!FX433/100)*((ROUND(Source!AF433*Source!I433, 1)+ROUND(Source!AE433*Source!I433, 1))), 1)</f>
        <v>0</v>
      </c>
      <c r="T131">
        <f>Source!X433</f>
        <v>0</v>
      </c>
      <c r="U131">
        <f>ROUND((Source!FY433/100)*((ROUND(Source!AF433*Source!I433, 1)+ROUND(Source!AE433*Source!I433, 1))), 1)</f>
        <v>0</v>
      </c>
      <c r="V131">
        <f>Source!Y433</f>
        <v>0</v>
      </c>
      <c r="W131">
        <f>IF(Source!BI433&lt;=1,H131, 0)</f>
        <v>0</v>
      </c>
      <c r="X131">
        <f>IF(Source!BI433=2,H131, 0)</f>
        <v>0</v>
      </c>
      <c r="Y131">
        <f>IF(Source!BI433=3,H131, 0)</f>
        <v>0</v>
      </c>
      <c r="Z131">
        <f>IF(Source!BI433=4,H131, 0)</f>
        <v>0</v>
      </c>
    </row>
    <row r="132" spans="1:38" ht="15" x14ac:dyDescent="0.25">
      <c r="G132" s="84"/>
      <c r="H132" s="84"/>
      <c r="J132" s="84"/>
      <c r="K132" s="84"/>
      <c r="L132" s="44"/>
      <c r="O132" s="25">
        <f>G132</f>
        <v>0</v>
      </c>
      <c r="P132" s="25">
        <f>J132</f>
        <v>0</v>
      </c>
      <c r="Q132" s="27">
        <f>L132</f>
        <v>0</v>
      </c>
      <c r="W132">
        <f>IF(Source!BI429&lt;=1,H126+H127+H128, 0)</f>
        <v>0</v>
      </c>
      <c r="X132">
        <f>IF(Source!BI429=2,H126+H127+H128, 0)</f>
        <v>0</v>
      </c>
      <c r="Y132">
        <f>IF(Source!BI429=3,H126+H127+H128, 0)</f>
        <v>0</v>
      </c>
      <c r="Z132">
        <f>IF(Source!BI429=4,H126+H127+H128, 0)</f>
        <v>0</v>
      </c>
    </row>
    <row r="134" spans="1:38" ht="15" x14ac:dyDescent="0.25">
      <c r="A134" s="89" t="str">
        <f>CONCATENATE("Итого по разделу: ",IF(Source!G435&lt;&gt;"Новый раздел", Source!G435, ""))</f>
        <v>Итого по разделу: Наружние работы</v>
      </c>
      <c r="B134" s="89"/>
      <c r="C134" s="89"/>
      <c r="D134" s="89"/>
      <c r="E134" s="89"/>
      <c r="F134" s="89"/>
      <c r="G134" s="88"/>
      <c r="H134" s="88"/>
      <c r="I134" s="29"/>
      <c r="J134" s="88"/>
      <c r="K134" s="88"/>
      <c r="L134" s="44"/>
    </row>
    <row r="140" spans="1:38" ht="15" x14ac:dyDescent="0.25">
      <c r="A140" s="89" t="str">
        <f>CONCATENATE("Итого по локальной смете: ",IF(Source!G503&lt;&gt;"Новая локальная смета", Source!G503, ""))</f>
        <v xml:space="preserve">Итого по локальной смете: </v>
      </c>
      <c r="B140" s="89"/>
      <c r="C140" s="89"/>
      <c r="D140" s="89"/>
      <c r="E140" s="89"/>
      <c r="F140" s="89"/>
      <c r="G140" s="95"/>
      <c r="H140" s="95"/>
      <c r="I140" s="29"/>
      <c r="J140" s="95"/>
      <c r="K140" s="95"/>
      <c r="L140" s="44"/>
      <c r="AL140" s="25"/>
    </row>
    <row r="141" spans="1:38" x14ac:dyDescent="0.2">
      <c r="B141" s="9" t="s">
        <v>685</v>
      </c>
    </row>
    <row r="142" spans="1:38" x14ac:dyDescent="0.2">
      <c r="A142" s="92" t="s">
        <v>686</v>
      </c>
      <c r="B142" s="93"/>
      <c r="K142" s="27"/>
    </row>
    <row r="147" spans="1:12" ht="14.25" x14ac:dyDescent="0.2">
      <c r="A147" s="28" t="s">
        <v>680</v>
      </c>
      <c r="B147" s="28"/>
      <c r="C147" s="20" t="s">
        <v>681</v>
      </c>
      <c r="D147" s="26" t="str">
        <f>IF(Source!CP12&lt;&gt;"", Source!CP12," ")</f>
        <v xml:space="preserve"> </v>
      </c>
      <c r="E147" s="26"/>
      <c r="F147" s="26"/>
      <c r="G147" s="26"/>
      <c r="H147" s="26"/>
      <c r="I147" s="11" t="str">
        <f>IF(Source!CO12&lt;&gt;"", Source!CO12," ")</f>
        <v xml:space="preserve"> </v>
      </c>
      <c r="J147" s="20"/>
      <c r="K147" s="11"/>
      <c r="L147" s="11"/>
    </row>
    <row r="148" spans="1:12" ht="14.25" x14ac:dyDescent="0.2">
      <c r="A148" s="11"/>
      <c r="B148" s="11"/>
      <c r="C148" s="20"/>
      <c r="D148" s="83" t="s">
        <v>682</v>
      </c>
      <c r="E148" s="83"/>
      <c r="F148" s="83"/>
      <c r="G148" s="83"/>
      <c r="H148" s="83"/>
      <c r="I148" s="11"/>
      <c r="J148" s="20"/>
      <c r="K148" s="11"/>
      <c r="L148" s="11"/>
    </row>
    <row r="149" spans="1:12" ht="14.25" x14ac:dyDescent="0.2">
      <c r="A149" s="11"/>
      <c r="B149" s="11"/>
      <c r="C149" s="20"/>
      <c r="D149" s="11"/>
      <c r="E149" s="11"/>
      <c r="F149" s="11"/>
      <c r="G149" s="11"/>
      <c r="H149" s="11"/>
      <c r="I149" s="11"/>
      <c r="J149" s="20"/>
      <c r="K149" s="11"/>
      <c r="L149" s="11"/>
    </row>
    <row r="150" spans="1:12" ht="14.25" x14ac:dyDescent="0.2">
      <c r="A150" s="28" t="s">
        <v>680</v>
      </c>
      <c r="B150" s="28"/>
      <c r="C150" s="20" t="s">
        <v>683</v>
      </c>
      <c r="D150" s="26" t="str">
        <f>IF(Source!AC12&lt;&gt;"", Source!AC12," ")</f>
        <v xml:space="preserve"> </v>
      </c>
      <c r="E150" s="26"/>
      <c r="F150" s="26"/>
      <c r="G150" s="26"/>
      <c r="H150" s="26"/>
      <c r="I150" s="11" t="str">
        <f>IF(Source!AB12&lt;&gt;"", Source!AB12," ")</f>
        <v xml:space="preserve"> </v>
      </c>
      <c r="J150" s="20"/>
      <c r="K150" s="11"/>
      <c r="L150" s="11"/>
    </row>
    <row r="151" spans="1:12" ht="14.25" x14ac:dyDescent="0.2">
      <c r="A151" s="11"/>
      <c r="B151" s="11"/>
      <c r="C151" s="11"/>
      <c r="D151" s="83" t="s">
        <v>682</v>
      </c>
      <c r="E151" s="83"/>
      <c r="F151" s="83"/>
      <c r="G151" s="83"/>
      <c r="H151" s="83"/>
      <c r="I151" s="11"/>
      <c r="J151" s="11"/>
      <c r="K151" s="11"/>
      <c r="L151" s="11"/>
    </row>
    <row r="152" spans="1:12" ht="14.25" x14ac:dyDescent="0.2">
      <c r="A152" s="11"/>
      <c r="B152" s="11"/>
      <c r="C152" s="11"/>
      <c r="D152" s="11"/>
      <c r="E152" s="11"/>
      <c r="F152" s="11"/>
      <c r="G152" s="11"/>
      <c r="H152" s="11"/>
      <c r="I152" s="11"/>
      <c r="J152" s="11"/>
      <c r="K152" s="11"/>
      <c r="L152" s="11"/>
    </row>
    <row r="153" spans="1:12" ht="14.25" x14ac:dyDescent="0.2">
      <c r="A153" s="11"/>
      <c r="B153" s="11"/>
      <c r="C153" s="20" t="s">
        <v>684</v>
      </c>
      <c r="D153" s="26" t="str">
        <f>IF(Source!AE12&lt;&gt;"", Source!AE12," ")</f>
        <v xml:space="preserve"> </v>
      </c>
      <c r="E153" s="26"/>
      <c r="F153" s="26"/>
      <c r="G153" s="26"/>
      <c r="H153" s="26"/>
      <c r="I153" s="11" t="str">
        <f>IF(Source!AD12&lt;&gt;"", Source!AD12," ")</f>
        <v xml:space="preserve"> </v>
      </c>
      <c r="J153" s="20"/>
      <c r="K153" s="11"/>
      <c r="L153" s="11"/>
    </row>
    <row r="154" spans="1:12" ht="14.25" x14ac:dyDescent="0.2">
      <c r="A154" s="11"/>
      <c r="B154" s="11"/>
      <c r="C154" s="11"/>
      <c r="D154" s="83" t="s">
        <v>682</v>
      </c>
      <c r="E154" s="83"/>
      <c r="F154" s="83"/>
      <c r="G154" s="83"/>
      <c r="H154" s="83"/>
      <c r="I154" s="11"/>
      <c r="J154" s="11"/>
      <c r="K154" s="11"/>
      <c r="L154" s="11"/>
    </row>
  </sheetData>
  <mergeCells count="95">
    <mergeCell ref="A140:F140"/>
    <mergeCell ref="F128:G128"/>
    <mergeCell ref="F127:G127"/>
    <mergeCell ref="J123:K123"/>
    <mergeCell ref="G123:H123"/>
    <mergeCell ref="G134:H134"/>
    <mergeCell ref="J134:K134"/>
    <mergeCell ref="A134:F134"/>
    <mergeCell ref="J132:K132"/>
    <mergeCell ref="D151:H151"/>
    <mergeCell ref="D154:H154"/>
    <mergeCell ref="A53:L53"/>
    <mergeCell ref="G51:H51"/>
    <mergeCell ref="J51:K51"/>
    <mergeCell ref="A51:F51"/>
    <mergeCell ref="G65:H65"/>
    <mergeCell ref="J65:K65"/>
    <mergeCell ref="A65:F65"/>
    <mergeCell ref="J63:K63"/>
    <mergeCell ref="G63:H63"/>
    <mergeCell ref="F60:G60"/>
    <mergeCell ref="A109:L109"/>
    <mergeCell ref="G105:H105"/>
    <mergeCell ref="J105:K105"/>
    <mergeCell ref="A69:F69"/>
    <mergeCell ref="C30:F30"/>
    <mergeCell ref="G30:H30"/>
    <mergeCell ref="I30:J30"/>
    <mergeCell ref="A35:L35"/>
    <mergeCell ref="G132:H132"/>
    <mergeCell ref="G103:H103"/>
    <mergeCell ref="F100:G100"/>
    <mergeCell ref="F99:G99"/>
    <mergeCell ref="J93:K93"/>
    <mergeCell ref="G93:H93"/>
    <mergeCell ref="J110:K110"/>
    <mergeCell ref="G110:H110"/>
    <mergeCell ref="F118:G118"/>
    <mergeCell ref="F117:G117"/>
    <mergeCell ref="D148:H148"/>
    <mergeCell ref="J49:K49"/>
    <mergeCell ref="G49:H49"/>
    <mergeCell ref="F46:G46"/>
    <mergeCell ref="F45:G45"/>
    <mergeCell ref="J103:K103"/>
    <mergeCell ref="F59:G59"/>
    <mergeCell ref="J82:K82"/>
    <mergeCell ref="G82:H82"/>
    <mergeCell ref="A73:L73"/>
    <mergeCell ref="G69:H69"/>
    <mergeCell ref="J69:K69"/>
    <mergeCell ref="A105:F105"/>
    <mergeCell ref="A142:B142"/>
    <mergeCell ref="G140:H140"/>
    <mergeCell ref="J140:K140"/>
    <mergeCell ref="C26:F26"/>
    <mergeCell ref="G26:H26"/>
    <mergeCell ref="I26:J26"/>
    <mergeCell ref="K26:L26"/>
    <mergeCell ref="C27:F27"/>
    <mergeCell ref="G27:H27"/>
    <mergeCell ref="I27:J27"/>
    <mergeCell ref="K27:L27"/>
    <mergeCell ref="C28:F28"/>
    <mergeCell ref="G28:H28"/>
    <mergeCell ref="I28:J28"/>
    <mergeCell ref="K28:L28"/>
    <mergeCell ref="C29:F29"/>
    <mergeCell ref="G29:H29"/>
    <mergeCell ref="I29:J29"/>
    <mergeCell ref="K29:L29"/>
    <mergeCell ref="C25:F25"/>
    <mergeCell ref="G25:H25"/>
    <mergeCell ref="I25:J25"/>
    <mergeCell ref="K25:L25"/>
    <mergeCell ref="B16:K16"/>
    <mergeCell ref="B17:K17"/>
    <mergeCell ref="A19:L19"/>
    <mergeCell ref="G22:H22"/>
    <mergeCell ref="I22:J22"/>
    <mergeCell ref="C23:F23"/>
    <mergeCell ref="G23:H23"/>
    <mergeCell ref="I23:J23"/>
    <mergeCell ref="K23:L23"/>
    <mergeCell ref="G2:L2"/>
    <mergeCell ref="B3:L3"/>
    <mergeCell ref="I4:L4"/>
    <mergeCell ref="C24:F24"/>
    <mergeCell ref="G24:H24"/>
    <mergeCell ref="I24:J24"/>
    <mergeCell ref="K24:L24"/>
    <mergeCell ref="B10:D10"/>
    <mergeCell ref="H10:J10"/>
    <mergeCell ref="A13:L13"/>
    <mergeCell ref="A14:L14"/>
  </mergeCells>
  <pageMargins left="0.4" right="0.2" top="0.4" bottom="0.4" header="0.2" footer="0.2"/>
  <pageSetup paperSize="9" scale="60" fitToHeight="0" orientation="portrait" r:id="rId1"/>
  <headerFooter>
    <oddHeader>&amp;L&amp;8ООО "Строитель-91 и К"  Доп. раб. место  MCCS-0021476</oddHeader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K597"/>
  <sheetViews>
    <sheetView topLeftCell="A415" workbookViewId="0">
      <selection activeCell="I426" sqref="I426"/>
    </sheetView>
  </sheetViews>
  <sheetFormatPr defaultColWidth="9.140625" defaultRowHeight="12.75" x14ac:dyDescent="0.2"/>
  <cols>
    <col min="1" max="256" width="9.140625" customWidth="1"/>
  </cols>
  <sheetData>
    <row r="1" spans="1:133" x14ac:dyDescent="0.2">
      <c r="A1">
        <v>0</v>
      </c>
      <c r="B1" t="s">
        <v>0</v>
      </c>
      <c r="D1" t="s">
        <v>1</v>
      </c>
      <c r="F1">
        <v>0</v>
      </c>
      <c r="G1">
        <v>0</v>
      </c>
      <c r="H1">
        <v>0</v>
      </c>
      <c r="I1" t="s">
        <v>2</v>
      </c>
      <c r="J1" t="s">
        <v>3</v>
      </c>
      <c r="K1">
        <v>0</v>
      </c>
      <c r="L1">
        <v>21476</v>
      </c>
      <c r="M1">
        <v>10</v>
      </c>
      <c r="N1">
        <v>11</v>
      </c>
      <c r="O1">
        <v>0</v>
      </c>
      <c r="P1">
        <v>1</v>
      </c>
      <c r="Q1">
        <v>6</v>
      </c>
    </row>
    <row r="12" spans="1:133" x14ac:dyDescent="0.2">
      <c r="A12" s="1">
        <v>1</v>
      </c>
      <c r="B12" s="1">
        <v>592</v>
      </c>
      <c r="C12" s="1">
        <v>0</v>
      </c>
      <c r="D12" s="1">
        <f>ROW(A533)</f>
        <v>533</v>
      </c>
      <c r="E12" s="1">
        <v>0</v>
      </c>
      <c r="F12" s="1" t="s">
        <v>4</v>
      </c>
      <c r="G12" s="1" t="s">
        <v>4</v>
      </c>
      <c r="H12" s="1" t="s">
        <v>5</v>
      </c>
      <c r="I12" s="1">
        <v>0</v>
      </c>
      <c r="J12" s="1" t="s">
        <v>5</v>
      </c>
      <c r="K12" s="1">
        <v>0</v>
      </c>
      <c r="L12" s="1"/>
      <c r="M12" s="1"/>
      <c r="N12" s="1"/>
      <c r="O12" s="1">
        <v>0</v>
      </c>
      <c r="P12" s="1">
        <v>0</v>
      </c>
      <c r="Q12" s="1">
        <v>0</v>
      </c>
      <c r="R12" s="1">
        <v>0</v>
      </c>
      <c r="S12" s="1"/>
      <c r="T12" s="1"/>
      <c r="U12" s="1" t="s">
        <v>5</v>
      </c>
      <c r="V12" s="1">
        <v>0</v>
      </c>
      <c r="W12" s="1" t="s">
        <v>5</v>
      </c>
      <c r="X12" s="1" t="s">
        <v>5</v>
      </c>
      <c r="Y12" s="1" t="s">
        <v>5</v>
      </c>
      <c r="Z12" s="1" t="s">
        <v>5</v>
      </c>
      <c r="AA12" s="1" t="s">
        <v>5</v>
      </c>
      <c r="AB12" s="1" t="s">
        <v>5</v>
      </c>
      <c r="AC12" s="1" t="s">
        <v>5</v>
      </c>
      <c r="AD12" s="1" t="s">
        <v>5</v>
      </c>
      <c r="AE12" s="1" t="s">
        <v>5</v>
      </c>
      <c r="AF12" s="1" t="s">
        <v>5</v>
      </c>
      <c r="AG12" s="1" t="s">
        <v>5</v>
      </c>
      <c r="AH12" s="1" t="s">
        <v>5</v>
      </c>
      <c r="AI12" s="1" t="s">
        <v>5</v>
      </c>
      <c r="AJ12" s="1" t="s">
        <v>5</v>
      </c>
      <c r="AK12" s="1"/>
      <c r="AL12" s="1" t="s">
        <v>5</v>
      </c>
      <c r="AM12" s="1" t="s">
        <v>5</v>
      </c>
      <c r="AN12" s="1" t="s">
        <v>5</v>
      </c>
      <c r="AO12" s="1"/>
      <c r="AP12" s="1" t="s">
        <v>5</v>
      </c>
      <c r="AQ12" s="1" t="s">
        <v>5</v>
      </c>
      <c r="AR12" s="1" t="s">
        <v>5</v>
      </c>
      <c r="AS12" s="1"/>
      <c r="AT12" s="1"/>
      <c r="AU12" s="1"/>
      <c r="AV12" s="1"/>
      <c r="AW12" s="1"/>
      <c r="AX12" s="1" t="s">
        <v>5</v>
      </c>
      <c r="AY12" s="1" t="s">
        <v>5</v>
      </c>
      <c r="AZ12" s="1" t="s">
        <v>5</v>
      </c>
      <c r="BA12" s="1"/>
      <c r="BB12" s="1"/>
      <c r="BC12" s="1"/>
      <c r="BD12" s="1"/>
      <c r="BE12" s="1"/>
      <c r="BF12" s="1"/>
      <c r="BG12" s="1"/>
      <c r="BH12" s="1" t="s">
        <v>6</v>
      </c>
      <c r="BI12" s="1" t="s">
        <v>7</v>
      </c>
      <c r="BJ12" s="1">
        <v>1</v>
      </c>
      <c r="BK12" s="1">
        <v>1</v>
      </c>
      <c r="BL12" s="1">
        <v>0</v>
      </c>
      <c r="BM12" s="1">
        <v>0</v>
      </c>
      <c r="BN12" s="1">
        <v>1</v>
      </c>
      <c r="BO12" s="1">
        <v>0</v>
      </c>
      <c r="BP12" s="1">
        <v>1</v>
      </c>
      <c r="BQ12" s="1">
        <v>1</v>
      </c>
      <c r="BR12" s="1">
        <v>1</v>
      </c>
      <c r="BS12" s="1">
        <v>1</v>
      </c>
      <c r="BT12" s="1">
        <v>0</v>
      </c>
      <c r="BU12" s="1">
        <v>0</v>
      </c>
      <c r="BV12" s="1">
        <v>0</v>
      </c>
      <c r="BW12" s="1">
        <v>0</v>
      </c>
      <c r="BX12" s="1">
        <v>0</v>
      </c>
      <c r="BY12" s="1" t="s">
        <v>8</v>
      </c>
      <c r="BZ12" s="1" t="s">
        <v>9</v>
      </c>
      <c r="CA12" s="1" t="s">
        <v>10</v>
      </c>
      <c r="CB12" s="1" t="s">
        <v>10</v>
      </c>
      <c r="CC12" s="1" t="s">
        <v>10</v>
      </c>
      <c r="CD12" s="1" t="s">
        <v>10</v>
      </c>
      <c r="CE12" s="1" t="s">
        <v>11</v>
      </c>
      <c r="CF12" s="1">
        <v>0</v>
      </c>
      <c r="CG12" s="1">
        <v>0</v>
      </c>
      <c r="CH12" s="1">
        <v>851976</v>
      </c>
      <c r="CI12" s="1" t="s">
        <v>5</v>
      </c>
      <c r="CJ12" s="1" t="s">
        <v>5</v>
      </c>
      <c r="CK12" s="1">
        <v>2</v>
      </c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>
        <v>0</v>
      </c>
    </row>
    <row r="15" spans="1:133" x14ac:dyDescent="0.2">
      <c r="A15" s="1">
        <v>15</v>
      </c>
      <c r="B15" s="1">
        <v>1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</row>
    <row r="18" spans="1:245" x14ac:dyDescent="0.2">
      <c r="A18" s="2">
        <v>52</v>
      </c>
      <c r="B18" s="2">
        <f t="shared" ref="B18:G18" si="0">B533</f>
        <v>592</v>
      </c>
      <c r="C18" s="2">
        <f t="shared" si="0"/>
        <v>1</v>
      </c>
      <c r="D18" s="2">
        <f t="shared" si="0"/>
        <v>12</v>
      </c>
      <c r="E18" s="2">
        <f t="shared" si="0"/>
        <v>0</v>
      </c>
      <c r="F18" s="2" t="str">
        <f t="shared" si="0"/>
        <v>пр-т Андропова 2020_после замечаний</v>
      </c>
      <c r="G18" s="2" t="str">
        <f t="shared" si="0"/>
        <v>пр-т Андропова 2020_после замечаний</v>
      </c>
      <c r="H18" s="2"/>
      <c r="I18" s="2"/>
      <c r="J18" s="2"/>
      <c r="K18" s="2"/>
      <c r="L18" s="2"/>
      <c r="M18" s="2"/>
      <c r="N18" s="2"/>
      <c r="O18" s="2">
        <f t="shared" ref="O18:AT18" si="1">O533</f>
        <v>77505.399999999994</v>
      </c>
      <c r="P18" s="2">
        <f t="shared" si="1"/>
        <v>61721.2</v>
      </c>
      <c r="Q18" s="2">
        <f t="shared" si="1"/>
        <v>332.8</v>
      </c>
      <c r="R18" s="2">
        <f t="shared" si="1"/>
        <v>138</v>
      </c>
      <c r="S18" s="2">
        <f t="shared" si="1"/>
        <v>15451.4</v>
      </c>
      <c r="T18" s="2">
        <f t="shared" si="1"/>
        <v>0</v>
      </c>
      <c r="U18" s="2">
        <f t="shared" si="1"/>
        <v>48.172713499999993</v>
      </c>
      <c r="V18" s="2">
        <f t="shared" si="1"/>
        <v>0.35498750000000001</v>
      </c>
      <c r="W18" s="2">
        <f t="shared" si="1"/>
        <v>0</v>
      </c>
      <c r="X18" s="2">
        <f t="shared" si="1"/>
        <v>15345.1</v>
      </c>
      <c r="Y18" s="2">
        <f t="shared" si="1"/>
        <v>8196.1</v>
      </c>
      <c r="Z18" s="2">
        <f t="shared" si="1"/>
        <v>0</v>
      </c>
      <c r="AA18" s="2">
        <f t="shared" si="1"/>
        <v>0</v>
      </c>
      <c r="AB18" s="2">
        <f t="shared" si="1"/>
        <v>0</v>
      </c>
      <c r="AC18" s="2">
        <f t="shared" si="1"/>
        <v>0</v>
      </c>
      <c r="AD18" s="2">
        <f t="shared" si="1"/>
        <v>0</v>
      </c>
      <c r="AE18" s="2">
        <f t="shared" si="1"/>
        <v>0</v>
      </c>
      <c r="AF18" s="2">
        <f t="shared" si="1"/>
        <v>0</v>
      </c>
      <c r="AG18" s="2">
        <f t="shared" si="1"/>
        <v>0</v>
      </c>
      <c r="AH18" s="2">
        <f t="shared" si="1"/>
        <v>0</v>
      </c>
      <c r="AI18" s="2">
        <f t="shared" si="1"/>
        <v>0</v>
      </c>
      <c r="AJ18" s="2">
        <f t="shared" si="1"/>
        <v>0</v>
      </c>
      <c r="AK18" s="2">
        <f t="shared" si="1"/>
        <v>0</v>
      </c>
      <c r="AL18" s="2">
        <f t="shared" si="1"/>
        <v>0</v>
      </c>
      <c r="AM18" s="2">
        <f t="shared" si="1"/>
        <v>0</v>
      </c>
      <c r="AN18" s="2">
        <f t="shared" si="1"/>
        <v>0</v>
      </c>
      <c r="AO18" s="2">
        <f t="shared" si="1"/>
        <v>0</v>
      </c>
      <c r="AP18" s="2">
        <f t="shared" si="1"/>
        <v>0</v>
      </c>
      <c r="AQ18" s="2">
        <f t="shared" si="1"/>
        <v>0</v>
      </c>
      <c r="AR18" s="2">
        <f t="shared" si="1"/>
        <v>101046.6</v>
      </c>
      <c r="AS18" s="2">
        <f t="shared" si="1"/>
        <v>97066.9</v>
      </c>
      <c r="AT18" s="2">
        <f t="shared" si="1"/>
        <v>3979.7</v>
      </c>
      <c r="AU18" s="2">
        <f t="shared" ref="AU18:BZ18" si="2">AU533</f>
        <v>0</v>
      </c>
      <c r="AV18" s="2">
        <f t="shared" si="2"/>
        <v>61721.2</v>
      </c>
      <c r="AW18" s="2">
        <f t="shared" si="2"/>
        <v>61721.2</v>
      </c>
      <c r="AX18" s="2">
        <f t="shared" si="2"/>
        <v>0</v>
      </c>
      <c r="AY18" s="2">
        <f t="shared" si="2"/>
        <v>61721.2</v>
      </c>
      <c r="AZ18" s="2">
        <f t="shared" si="2"/>
        <v>0</v>
      </c>
      <c r="BA18" s="2">
        <f t="shared" si="2"/>
        <v>0</v>
      </c>
      <c r="BB18" s="2">
        <f t="shared" si="2"/>
        <v>0</v>
      </c>
      <c r="BC18" s="2">
        <f t="shared" si="2"/>
        <v>0</v>
      </c>
      <c r="BD18" s="2">
        <f t="shared" si="2"/>
        <v>0</v>
      </c>
      <c r="BE18" s="2">
        <f t="shared" si="2"/>
        <v>0</v>
      </c>
      <c r="BF18" s="2">
        <f t="shared" si="2"/>
        <v>0</v>
      </c>
      <c r="BG18" s="2">
        <f t="shared" si="2"/>
        <v>0</v>
      </c>
      <c r="BH18" s="2">
        <f t="shared" si="2"/>
        <v>0</v>
      </c>
      <c r="BI18" s="2">
        <f t="shared" si="2"/>
        <v>0</v>
      </c>
      <c r="BJ18" s="2">
        <f t="shared" si="2"/>
        <v>0</v>
      </c>
      <c r="BK18" s="2">
        <f t="shared" si="2"/>
        <v>0</v>
      </c>
      <c r="BL18" s="2">
        <f t="shared" si="2"/>
        <v>0</v>
      </c>
      <c r="BM18" s="2">
        <f t="shared" si="2"/>
        <v>0</v>
      </c>
      <c r="BN18" s="2">
        <f t="shared" si="2"/>
        <v>0</v>
      </c>
      <c r="BO18" s="2">
        <f t="shared" si="2"/>
        <v>0</v>
      </c>
      <c r="BP18" s="2">
        <f t="shared" si="2"/>
        <v>0</v>
      </c>
      <c r="BQ18" s="2">
        <f t="shared" si="2"/>
        <v>0</v>
      </c>
      <c r="BR18" s="2">
        <f t="shared" si="2"/>
        <v>0</v>
      </c>
      <c r="BS18" s="2">
        <f t="shared" si="2"/>
        <v>0</v>
      </c>
      <c r="BT18" s="2">
        <f t="shared" si="2"/>
        <v>0</v>
      </c>
      <c r="BU18" s="2">
        <f t="shared" si="2"/>
        <v>0</v>
      </c>
      <c r="BV18" s="2">
        <f t="shared" si="2"/>
        <v>0</v>
      </c>
      <c r="BW18" s="2">
        <f t="shared" si="2"/>
        <v>0</v>
      </c>
      <c r="BX18" s="2">
        <f t="shared" si="2"/>
        <v>0</v>
      </c>
      <c r="BY18" s="2">
        <f t="shared" si="2"/>
        <v>0</v>
      </c>
      <c r="BZ18" s="2">
        <f t="shared" si="2"/>
        <v>0</v>
      </c>
      <c r="CA18" s="2">
        <f t="shared" ref="CA18:DF18" si="3">CA533</f>
        <v>0</v>
      </c>
      <c r="CB18" s="2">
        <f t="shared" si="3"/>
        <v>0</v>
      </c>
      <c r="CC18" s="2">
        <f t="shared" si="3"/>
        <v>0</v>
      </c>
      <c r="CD18" s="2">
        <f t="shared" si="3"/>
        <v>0</v>
      </c>
      <c r="CE18" s="2">
        <f t="shared" si="3"/>
        <v>0</v>
      </c>
      <c r="CF18" s="2">
        <f t="shared" si="3"/>
        <v>0</v>
      </c>
      <c r="CG18" s="2">
        <f t="shared" si="3"/>
        <v>0</v>
      </c>
      <c r="CH18" s="2">
        <f t="shared" si="3"/>
        <v>0</v>
      </c>
      <c r="CI18" s="2">
        <f t="shared" si="3"/>
        <v>0</v>
      </c>
      <c r="CJ18" s="2">
        <f t="shared" si="3"/>
        <v>0</v>
      </c>
      <c r="CK18" s="2">
        <f t="shared" si="3"/>
        <v>0</v>
      </c>
      <c r="CL18" s="2">
        <f t="shared" si="3"/>
        <v>0</v>
      </c>
      <c r="CM18" s="2">
        <f t="shared" si="3"/>
        <v>0</v>
      </c>
      <c r="CN18" s="2">
        <f t="shared" si="3"/>
        <v>0</v>
      </c>
      <c r="CO18" s="2">
        <f t="shared" si="3"/>
        <v>0</v>
      </c>
      <c r="CP18" s="2">
        <f t="shared" si="3"/>
        <v>0</v>
      </c>
      <c r="CQ18" s="2">
        <f t="shared" si="3"/>
        <v>0</v>
      </c>
      <c r="CR18" s="2">
        <f t="shared" si="3"/>
        <v>0</v>
      </c>
      <c r="CS18" s="2">
        <f t="shared" si="3"/>
        <v>0</v>
      </c>
      <c r="CT18" s="2">
        <f t="shared" si="3"/>
        <v>0</v>
      </c>
      <c r="CU18" s="2">
        <f t="shared" si="3"/>
        <v>0</v>
      </c>
      <c r="CV18" s="2">
        <f t="shared" si="3"/>
        <v>0</v>
      </c>
      <c r="CW18" s="2">
        <f t="shared" si="3"/>
        <v>0</v>
      </c>
      <c r="CX18" s="2">
        <f t="shared" si="3"/>
        <v>0</v>
      </c>
      <c r="CY18" s="2">
        <f t="shared" si="3"/>
        <v>0</v>
      </c>
      <c r="CZ18" s="2">
        <f t="shared" si="3"/>
        <v>0</v>
      </c>
      <c r="DA18" s="2">
        <f t="shared" si="3"/>
        <v>0</v>
      </c>
      <c r="DB18" s="2">
        <f t="shared" si="3"/>
        <v>0</v>
      </c>
      <c r="DC18" s="2">
        <f t="shared" si="3"/>
        <v>0</v>
      </c>
      <c r="DD18" s="2">
        <f t="shared" si="3"/>
        <v>0</v>
      </c>
      <c r="DE18" s="2">
        <f t="shared" si="3"/>
        <v>0</v>
      </c>
      <c r="DF18" s="2">
        <f t="shared" si="3"/>
        <v>0</v>
      </c>
      <c r="DG18" s="3">
        <f t="shared" ref="DG18:EL18" si="4">DG533</f>
        <v>0</v>
      </c>
      <c r="DH18" s="3">
        <f t="shared" si="4"/>
        <v>0</v>
      </c>
      <c r="DI18" s="3">
        <f t="shared" si="4"/>
        <v>0</v>
      </c>
      <c r="DJ18" s="3">
        <f t="shared" si="4"/>
        <v>0</v>
      </c>
      <c r="DK18" s="3">
        <f t="shared" si="4"/>
        <v>0</v>
      </c>
      <c r="DL18" s="3">
        <f t="shared" si="4"/>
        <v>0</v>
      </c>
      <c r="DM18" s="3">
        <f t="shared" si="4"/>
        <v>0</v>
      </c>
      <c r="DN18" s="3">
        <f t="shared" si="4"/>
        <v>0</v>
      </c>
      <c r="DO18" s="3">
        <f t="shared" si="4"/>
        <v>0</v>
      </c>
      <c r="DP18" s="3">
        <f t="shared" si="4"/>
        <v>0</v>
      </c>
      <c r="DQ18" s="3">
        <f t="shared" si="4"/>
        <v>0</v>
      </c>
      <c r="DR18" s="3">
        <f t="shared" si="4"/>
        <v>0</v>
      </c>
      <c r="DS18" s="3">
        <f t="shared" si="4"/>
        <v>0</v>
      </c>
      <c r="DT18" s="3">
        <f t="shared" si="4"/>
        <v>0</v>
      </c>
      <c r="DU18" s="3">
        <f t="shared" si="4"/>
        <v>0</v>
      </c>
      <c r="DV18" s="3">
        <f t="shared" si="4"/>
        <v>0</v>
      </c>
      <c r="DW18" s="3">
        <f t="shared" si="4"/>
        <v>0</v>
      </c>
      <c r="DX18" s="3">
        <f t="shared" si="4"/>
        <v>0</v>
      </c>
      <c r="DY18" s="3">
        <f t="shared" si="4"/>
        <v>0</v>
      </c>
      <c r="DZ18" s="3">
        <f t="shared" si="4"/>
        <v>0</v>
      </c>
      <c r="EA18" s="3">
        <f t="shared" si="4"/>
        <v>0</v>
      </c>
      <c r="EB18" s="3">
        <f t="shared" si="4"/>
        <v>0</v>
      </c>
      <c r="EC18" s="3">
        <f t="shared" si="4"/>
        <v>0</v>
      </c>
      <c r="ED18" s="3">
        <f t="shared" si="4"/>
        <v>0</v>
      </c>
      <c r="EE18" s="3">
        <f t="shared" si="4"/>
        <v>0</v>
      </c>
      <c r="EF18" s="3">
        <f t="shared" si="4"/>
        <v>0</v>
      </c>
      <c r="EG18" s="3">
        <f t="shared" si="4"/>
        <v>0</v>
      </c>
      <c r="EH18" s="3">
        <f t="shared" si="4"/>
        <v>0</v>
      </c>
      <c r="EI18" s="3">
        <f t="shared" si="4"/>
        <v>0</v>
      </c>
      <c r="EJ18" s="3">
        <f t="shared" si="4"/>
        <v>0</v>
      </c>
      <c r="EK18" s="3">
        <f t="shared" si="4"/>
        <v>0</v>
      </c>
      <c r="EL18" s="3">
        <f t="shared" si="4"/>
        <v>0</v>
      </c>
      <c r="EM18" s="3">
        <f t="shared" ref="EM18:FR18" si="5">EM533</f>
        <v>0</v>
      </c>
      <c r="EN18" s="3">
        <f t="shared" si="5"/>
        <v>0</v>
      </c>
      <c r="EO18" s="3">
        <f t="shared" si="5"/>
        <v>0</v>
      </c>
      <c r="EP18" s="3">
        <f t="shared" si="5"/>
        <v>0</v>
      </c>
      <c r="EQ18" s="3">
        <f t="shared" si="5"/>
        <v>0</v>
      </c>
      <c r="ER18" s="3">
        <f t="shared" si="5"/>
        <v>0</v>
      </c>
      <c r="ES18" s="3">
        <f t="shared" si="5"/>
        <v>0</v>
      </c>
      <c r="ET18" s="3">
        <f t="shared" si="5"/>
        <v>0</v>
      </c>
      <c r="EU18" s="3">
        <f t="shared" si="5"/>
        <v>0</v>
      </c>
      <c r="EV18" s="3">
        <f t="shared" si="5"/>
        <v>0</v>
      </c>
      <c r="EW18" s="3">
        <f t="shared" si="5"/>
        <v>0</v>
      </c>
      <c r="EX18" s="3">
        <f t="shared" si="5"/>
        <v>0</v>
      </c>
      <c r="EY18" s="3">
        <f t="shared" si="5"/>
        <v>0</v>
      </c>
      <c r="EZ18" s="3">
        <f t="shared" si="5"/>
        <v>0</v>
      </c>
      <c r="FA18" s="3">
        <f t="shared" si="5"/>
        <v>0</v>
      </c>
      <c r="FB18" s="3">
        <f t="shared" si="5"/>
        <v>0</v>
      </c>
      <c r="FC18" s="3">
        <f t="shared" si="5"/>
        <v>0</v>
      </c>
      <c r="FD18" s="3">
        <f t="shared" si="5"/>
        <v>0</v>
      </c>
      <c r="FE18" s="3">
        <f t="shared" si="5"/>
        <v>0</v>
      </c>
      <c r="FF18" s="3">
        <f t="shared" si="5"/>
        <v>0</v>
      </c>
      <c r="FG18" s="3">
        <f t="shared" si="5"/>
        <v>0</v>
      </c>
      <c r="FH18" s="3">
        <f t="shared" si="5"/>
        <v>0</v>
      </c>
      <c r="FI18" s="3">
        <f t="shared" si="5"/>
        <v>0</v>
      </c>
      <c r="FJ18" s="3">
        <f t="shared" si="5"/>
        <v>0</v>
      </c>
      <c r="FK18" s="3">
        <f t="shared" si="5"/>
        <v>0</v>
      </c>
      <c r="FL18" s="3">
        <f t="shared" si="5"/>
        <v>0</v>
      </c>
      <c r="FM18" s="3">
        <f t="shared" si="5"/>
        <v>0</v>
      </c>
      <c r="FN18" s="3">
        <f t="shared" si="5"/>
        <v>0</v>
      </c>
      <c r="FO18" s="3">
        <f t="shared" si="5"/>
        <v>0</v>
      </c>
      <c r="FP18" s="3">
        <f t="shared" si="5"/>
        <v>0</v>
      </c>
      <c r="FQ18" s="3">
        <f t="shared" si="5"/>
        <v>0</v>
      </c>
      <c r="FR18" s="3">
        <f t="shared" si="5"/>
        <v>0</v>
      </c>
      <c r="FS18" s="3">
        <f t="shared" ref="FS18:GX18" si="6">FS533</f>
        <v>0</v>
      </c>
      <c r="FT18" s="3">
        <f t="shared" si="6"/>
        <v>0</v>
      </c>
      <c r="FU18" s="3">
        <f t="shared" si="6"/>
        <v>0</v>
      </c>
      <c r="FV18" s="3">
        <f t="shared" si="6"/>
        <v>0</v>
      </c>
      <c r="FW18" s="3">
        <f t="shared" si="6"/>
        <v>0</v>
      </c>
      <c r="FX18" s="3">
        <f t="shared" si="6"/>
        <v>0</v>
      </c>
      <c r="FY18" s="3">
        <f t="shared" si="6"/>
        <v>0</v>
      </c>
      <c r="FZ18" s="3">
        <f t="shared" si="6"/>
        <v>0</v>
      </c>
      <c r="GA18" s="3">
        <f t="shared" si="6"/>
        <v>0</v>
      </c>
      <c r="GB18" s="3">
        <f t="shared" si="6"/>
        <v>0</v>
      </c>
      <c r="GC18" s="3">
        <f t="shared" si="6"/>
        <v>0</v>
      </c>
      <c r="GD18" s="3">
        <f t="shared" si="6"/>
        <v>0</v>
      </c>
      <c r="GE18" s="3">
        <f t="shared" si="6"/>
        <v>0</v>
      </c>
      <c r="GF18" s="3">
        <f t="shared" si="6"/>
        <v>0</v>
      </c>
      <c r="GG18" s="3">
        <f t="shared" si="6"/>
        <v>0</v>
      </c>
      <c r="GH18" s="3">
        <f t="shared" si="6"/>
        <v>0</v>
      </c>
      <c r="GI18" s="3">
        <f t="shared" si="6"/>
        <v>0</v>
      </c>
      <c r="GJ18" s="3">
        <f t="shared" si="6"/>
        <v>0</v>
      </c>
      <c r="GK18" s="3">
        <f t="shared" si="6"/>
        <v>0</v>
      </c>
      <c r="GL18" s="3">
        <f t="shared" si="6"/>
        <v>0</v>
      </c>
      <c r="GM18" s="3">
        <f t="shared" si="6"/>
        <v>0</v>
      </c>
      <c r="GN18" s="3">
        <f t="shared" si="6"/>
        <v>0</v>
      </c>
      <c r="GO18" s="3">
        <f t="shared" si="6"/>
        <v>0</v>
      </c>
      <c r="GP18" s="3">
        <f t="shared" si="6"/>
        <v>0</v>
      </c>
      <c r="GQ18" s="3">
        <f t="shared" si="6"/>
        <v>0</v>
      </c>
      <c r="GR18" s="3">
        <f t="shared" si="6"/>
        <v>0</v>
      </c>
      <c r="GS18" s="3">
        <f t="shared" si="6"/>
        <v>0</v>
      </c>
      <c r="GT18" s="3">
        <f t="shared" si="6"/>
        <v>0</v>
      </c>
      <c r="GU18" s="3">
        <f t="shared" si="6"/>
        <v>0</v>
      </c>
      <c r="GV18" s="3">
        <f t="shared" si="6"/>
        <v>0</v>
      </c>
      <c r="GW18" s="3">
        <f t="shared" si="6"/>
        <v>0</v>
      </c>
      <c r="GX18" s="3">
        <f t="shared" si="6"/>
        <v>0</v>
      </c>
    </row>
    <row r="20" spans="1:245" x14ac:dyDescent="0.2">
      <c r="A20" s="1">
        <v>3</v>
      </c>
      <c r="B20" s="1">
        <v>1</v>
      </c>
      <c r="C20" s="1"/>
      <c r="D20" s="1">
        <f>ROW(A503)</f>
        <v>503</v>
      </c>
      <c r="E20" s="1"/>
      <c r="F20" s="1" t="s">
        <v>12</v>
      </c>
      <c r="G20" s="1" t="s">
        <v>12</v>
      </c>
      <c r="H20" s="1" t="s">
        <v>5</v>
      </c>
      <c r="I20" s="1">
        <v>0</v>
      </c>
      <c r="J20" s="1" t="s">
        <v>5</v>
      </c>
      <c r="K20" s="1">
        <v>0</v>
      </c>
      <c r="L20" s="1" t="s">
        <v>5</v>
      </c>
      <c r="M20" s="1"/>
      <c r="N20" s="1"/>
      <c r="O20" s="1"/>
      <c r="P20" s="1"/>
      <c r="Q20" s="1"/>
      <c r="R20" s="1"/>
      <c r="S20" s="1"/>
      <c r="T20" s="1"/>
      <c r="U20" s="1" t="s">
        <v>5</v>
      </c>
      <c r="V20" s="1">
        <v>0</v>
      </c>
      <c r="W20" s="1"/>
      <c r="X20" s="1"/>
      <c r="Y20" s="1"/>
      <c r="Z20" s="1"/>
      <c r="AA20" s="1"/>
      <c r="AB20" s="1" t="s">
        <v>5</v>
      </c>
      <c r="AC20" s="1" t="s">
        <v>5</v>
      </c>
      <c r="AD20" s="1" t="s">
        <v>5</v>
      </c>
      <c r="AE20" s="1" t="s">
        <v>5</v>
      </c>
      <c r="AF20" s="1" t="s">
        <v>5</v>
      </c>
      <c r="AG20" s="1" t="s">
        <v>5</v>
      </c>
      <c r="AH20" s="1"/>
      <c r="AI20" s="1"/>
      <c r="AJ20" s="1"/>
      <c r="AK20" s="1"/>
      <c r="AL20" s="1"/>
      <c r="AM20" s="1"/>
      <c r="AN20" s="1"/>
      <c r="AO20" s="1"/>
      <c r="AP20" s="1" t="s">
        <v>5</v>
      </c>
      <c r="AQ20" s="1" t="s">
        <v>5</v>
      </c>
      <c r="AR20" s="1" t="s">
        <v>5</v>
      </c>
      <c r="AS20" s="1"/>
      <c r="AT20" s="1"/>
      <c r="AU20" s="1"/>
      <c r="AV20" s="1"/>
      <c r="AW20" s="1"/>
      <c r="AX20" s="1"/>
      <c r="AY20" s="1"/>
      <c r="AZ20" s="1" t="s">
        <v>5</v>
      </c>
      <c r="BA20" s="1"/>
      <c r="BB20" s="1" t="s">
        <v>5</v>
      </c>
      <c r="BC20" s="1" t="s">
        <v>5</v>
      </c>
      <c r="BD20" s="1" t="s">
        <v>5</v>
      </c>
      <c r="BE20" s="1" t="s">
        <v>5</v>
      </c>
      <c r="BF20" s="1" t="s">
        <v>5</v>
      </c>
      <c r="BG20" s="1" t="s">
        <v>5</v>
      </c>
      <c r="BH20" s="1" t="s">
        <v>5</v>
      </c>
      <c r="BI20" s="1" t="s">
        <v>5</v>
      </c>
      <c r="BJ20" s="1" t="s">
        <v>5</v>
      </c>
      <c r="BK20" s="1" t="s">
        <v>5</v>
      </c>
      <c r="BL20" s="1" t="s">
        <v>5</v>
      </c>
      <c r="BM20" s="1" t="s">
        <v>5</v>
      </c>
      <c r="BN20" s="1" t="s">
        <v>5</v>
      </c>
      <c r="BO20" s="1" t="s">
        <v>5</v>
      </c>
      <c r="BP20" s="1" t="s">
        <v>5</v>
      </c>
      <c r="BQ20" s="1"/>
      <c r="BR20" s="1"/>
      <c r="BS20" s="1"/>
      <c r="BT20" s="1"/>
      <c r="BU20" s="1"/>
      <c r="BV20" s="1"/>
      <c r="BW20" s="1"/>
      <c r="BX20" s="1">
        <v>0</v>
      </c>
      <c r="BY20" s="1"/>
      <c r="BZ20" s="1"/>
      <c r="CA20" s="1"/>
      <c r="CB20" s="1"/>
      <c r="CC20" s="1"/>
      <c r="CD20" s="1"/>
      <c r="CE20" s="1"/>
      <c r="CF20" s="1">
        <v>0</v>
      </c>
      <c r="CG20" s="1">
        <v>0</v>
      </c>
      <c r="CH20" s="1"/>
      <c r="CI20" s="1" t="s">
        <v>5</v>
      </c>
      <c r="CJ20" s="1" t="s">
        <v>5</v>
      </c>
      <c r="CK20" t="s">
        <v>5</v>
      </c>
      <c r="CL20" t="s">
        <v>5</v>
      </c>
      <c r="CM20" t="s">
        <v>5</v>
      </c>
      <c r="CN20" t="s">
        <v>5</v>
      </c>
      <c r="CO20" t="s">
        <v>5</v>
      </c>
      <c r="CP20" t="s">
        <v>5</v>
      </c>
    </row>
    <row r="22" spans="1:245" x14ac:dyDescent="0.2">
      <c r="A22" s="2">
        <v>52</v>
      </c>
      <c r="B22" s="2">
        <f t="shared" ref="B22:G22" si="7">B503</f>
        <v>1</v>
      </c>
      <c r="C22" s="2">
        <f t="shared" si="7"/>
        <v>3</v>
      </c>
      <c r="D22" s="2">
        <f t="shared" si="7"/>
        <v>20</v>
      </c>
      <c r="E22" s="2">
        <f t="shared" si="7"/>
        <v>0</v>
      </c>
      <c r="F22" s="2" t="str">
        <f t="shared" si="7"/>
        <v>Новая локальная смета</v>
      </c>
      <c r="G22" s="2" t="str">
        <f t="shared" si="7"/>
        <v>Новая локальная смета</v>
      </c>
      <c r="H22" s="2"/>
      <c r="I22" s="2"/>
      <c r="J22" s="2"/>
      <c r="K22" s="2"/>
      <c r="L22" s="2"/>
      <c r="M22" s="2"/>
      <c r="N22" s="2"/>
      <c r="O22" s="2">
        <f t="shared" ref="O22:AT22" si="8">O503</f>
        <v>77505.399999999994</v>
      </c>
      <c r="P22" s="2">
        <f t="shared" si="8"/>
        <v>61721.2</v>
      </c>
      <c r="Q22" s="2">
        <f t="shared" si="8"/>
        <v>332.8</v>
      </c>
      <c r="R22" s="2">
        <f t="shared" si="8"/>
        <v>138</v>
      </c>
      <c r="S22" s="2">
        <f t="shared" si="8"/>
        <v>15451.4</v>
      </c>
      <c r="T22" s="2">
        <f t="shared" si="8"/>
        <v>0</v>
      </c>
      <c r="U22" s="2">
        <f t="shared" si="8"/>
        <v>48.172713499999993</v>
      </c>
      <c r="V22" s="2">
        <f t="shared" si="8"/>
        <v>0.35498750000000001</v>
      </c>
      <c r="W22" s="2">
        <f t="shared" si="8"/>
        <v>0</v>
      </c>
      <c r="X22" s="2">
        <f t="shared" si="8"/>
        <v>15345.1</v>
      </c>
      <c r="Y22" s="2">
        <f t="shared" si="8"/>
        <v>8196.1</v>
      </c>
      <c r="Z22" s="2">
        <f t="shared" si="8"/>
        <v>0</v>
      </c>
      <c r="AA22" s="2">
        <f t="shared" si="8"/>
        <v>0</v>
      </c>
      <c r="AB22" s="2">
        <f t="shared" si="8"/>
        <v>0</v>
      </c>
      <c r="AC22" s="2">
        <f t="shared" si="8"/>
        <v>0</v>
      </c>
      <c r="AD22" s="2">
        <f t="shared" si="8"/>
        <v>0</v>
      </c>
      <c r="AE22" s="2">
        <f t="shared" si="8"/>
        <v>0</v>
      </c>
      <c r="AF22" s="2">
        <f t="shared" si="8"/>
        <v>0</v>
      </c>
      <c r="AG22" s="2">
        <f t="shared" si="8"/>
        <v>0</v>
      </c>
      <c r="AH22" s="2">
        <f t="shared" si="8"/>
        <v>0</v>
      </c>
      <c r="AI22" s="2">
        <f t="shared" si="8"/>
        <v>0</v>
      </c>
      <c r="AJ22" s="2">
        <f t="shared" si="8"/>
        <v>0</v>
      </c>
      <c r="AK22" s="2">
        <f t="shared" si="8"/>
        <v>0</v>
      </c>
      <c r="AL22" s="2">
        <f t="shared" si="8"/>
        <v>0</v>
      </c>
      <c r="AM22" s="2">
        <f t="shared" si="8"/>
        <v>0</v>
      </c>
      <c r="AN22" s="2">
        <f t="shared" si="8"/>
        <v>0</v>
      </c>
      <c r="AO22" s="2">
        <f t="shared" si="8"/>
        <v>0</v>
      </c>
      <c r="AP22" s="2">
        <f t="shared" si="8"/>
        <v>0</v>
      </c>
      <c r="AQ22" s="2">
        <f t="shared" si="8"/>
        <v>0</v>
      </c>
      <c r="AR22" s="2">
        <f t="shared" si="8"/>
        <v>101046.6</v>
      </c>
      <c r="AS22" s="2">
        <f t="shared" si="8"/>
        <v>97066.9</v>
      </c>
      <c r="AT22" s="2">
        <f t="shared" si="8"/>
        <v>3979.7</v>
      </c>
      <c r="AU22" s="2">
        <f t="shared" ref="AU22:BZ22" si="9">AU503</f>
        <v>0</v>
      </c>
      <c r="AV22" s="2">
        <f t="shared" si="9"/>
        <v>61721.2</v>
      </c>
      <c r="AW22" s="2">
        <f t="shared" si="9"/>
        <v>61721.2</v>
      </c>
      <c r="AX22" s="2">
        <f t="shared" si="9"/>
        <v>0</v>
      </c>
      <c r="AY22" s="2">
        <f t="shared" si="9"/>
        <v>61721.2</v>
      </c>
      <c r="AZ22" s="2">
        <f t="shared" si="9"/>
        <v>0</v>
      </c>
      <c r="BA22" s="2">
        <f t="shared" si="9"/>
        <v>0</v>
      </c>
      <c r="BB22" s="2">
        <f t="shared" si="9"/>
        <v>0</v>
      </c>
      <c r="BC22" s="2">
        <f t="shared" si="9"/>
        <v>0</v>
      </c>
      <c r="BD22" s="2">
        <f t="shared" si="9"/>
        <v>0</v>
      </c>
      <c r="BE22" s="2">
        <f t="shared" si="9"/>
        <v>0</v>
      </c>
      <c r="BF22" s="2">
        <f t="shared" si="9"/>
        <v>0</v>
      </c>
      <c r="BG22" s="2">
        <f t="shared" si="9"/>
        <v>0</v>
      </c>
      <c r="BH22" s="2">
        <f t="shared" si="9"/>
        <v>0</v>
      </c>
      <c r="BI22" s="2">
        <f t="shared" si="9"/>
        <v>0</v>
      </c>
      <c r="BJ22" s="2">
        <f t="shared" si="9"/>
        <v>0</v>
      </c>
      <c r="BK22" s="2">
        <f t="shared" si="9"/>
        <v>0</v>
      </c>
      <c r="BL22" s="2">
        <f t="shared" si="9"/>
        <v>0</v>
      </c>
      <c r="BM22" s="2">
        <f t="shared" si="9"/>
        <v>0</v>
      </c>
      <c r="BN22" s="2">
        <f t="shared" si="9"/>
        <v>0</v>
      </c>
      <c r="BO22" s="2">
        <f t="shared" si="9"/>
        <v>0</v>
      </c>
      <c r="BP22" s="2">
        <f t="shared" si="9"/>
        <v>0</v>
      </c>
      <c r="BQ22" s="2">
        <f t="shared" si="9"/>
        <v>0</v>
      </c>
      <c r="BR22" s="2">
        <f t="shared" si="9"/>
        <v>0</v>
      </c>
      <c r="BS22" s="2">
        <f t="shared" si="9"/>
        <v>0</v>
      </c>
      <c r="BT22" s="2">
        <f t="shared" si="9"/>
        <v>0</v>
      </c>
      <c r="BU22" s="2">
        <f t="shared" si="9"/>
        <v>0</v>
      </c>
      <c r="BV22" s="2">
        <f t="shared" si="9"/>
        <v>0</v>
      </c>
      <c r="BW22" s="2">
        <f t="shared" si="9"/>
        <v>0</v>
      </c>
      <c r="BX22" s="2">
        <f t="shared" si="9"/>
        <v>0</v>
      </c>
      <c r="BY22" s="2">
        <f t="shared" si="9"/>
        <v>0</v>
      </c>
      <c r="BZ22" s="2">
        <f t="shared" si="9"/>
        <v>0</v>
      </c>
      <c r="CA22" s="2">
        <f t="shared" ref="CA22:DF22" si="10">CA503</f>
        <v>0</v>
      </c>
      <c r="CB22" s="2">
        <f t="shared" si="10"/>
        <v>0</v>
      </c>
      <c r="CC22" s="2">
        <f t="shared" si="10"/>
        <v>0</v>
      </c>
      <c r="CD22" s="2">
        <f t="shared" si="10"/>
        <v>0</v>
      </c>
      <c r="CE22" s="2">
        <f t="shared" si="10"/>
        <v>0</v>
      </c>
      <c r="CF22" s="2">
        <f t="shared" si="10"/>
        <v>0</v>
      </c>
      <c r="CG22" s="2">
        <f t="shared" si="10"/>
        <v>0</v>
      </c>
      <c r="CH22" s="2">
        <f t="shared" si="10"/>
        <v>0</v>
      </c>
      <c r="CI22" s="2">
        <f t="shared" si="10"/>
        <v>0</v>
      </c>
      <c r="CJ22" s="2">
        <f t="shared" si="10"/>
        <v>0</v>
      </c>
      <c r="CK22" s="2">
        <f t="shared" si="10"/>
        <v>0</v>
      </c>
      <c r="CL22" s="2">
        <f t="shared" si="10"/>
        <v>0</v>
      </c>
      <c r="CM22" s="2">
        <f t="shared" si="10"/>
        <v>0</v>
      </c>
      <c r="CN22" s="2">
        <f t="shared" si="10"/>
        <v>0</v>
      </c>
      <c r="CO22" s="2">
        <f t="shared" si="10"/>
        <v>0</v>
      </c>
      <c r="CP22" s="2">
        <f t="shared" si="10"/>
        <v>0</v>
      </c>
      <c r="CQ22" s="2">
        <f t="shared" si="10"/>
        <v>0</v>
      </c>
      <c r="CR22" s="2">
        <f t="shared" si="10"/>
        <v>0</v>
      </c>
      <c r="CS22" s="2">
        <f t="shared" si="10"/>
        <v>0</v>
      </c>
      <c r="CT22" s="2">
        <f t="shared" si="10"/>
        <v>0</v>
      </c>
      <c r="CU22" s="2">
        <f t="shared" si="10"/>
        <v>0</v>
      </c>
      <c r="CV22" s="2">
        <f t="shared" si="10"/>
        <v>0</v>
      </c>
      <c r="CW22" s="2">
        <f t="shared" si="10"/>
        <v>0</v>
      </c>
      <c r="CX22" s="2">
        <f t="shared" si="10"/>
        <v>0</v>
      </c>
      <c r="CY22" s="2">
        <f t="shared" si="10"/>
        <v>0</v>
      </c>
      <c r="CZ22" s="2">
        <f t="shared" si="10"/>
        <v>0</v>
      </c>
      <c r="DA22" s="2">
        <f t="shared" si="10"/>
        <v>0</v>
      </c>
      <c r="DB22" s="2">
        <f t="shared" si="10"/>
        <v>0</v>
      </c>
      <c r="DC22" s="2">
        <f t="shared" si="10"/>
        <v>0</v>
      </c>
      <c r="DD22" s="2">
        <f t="shared" si="10"/>
        <v>0</v>
      </c>
      <c r="DE22" s="2">
        <f t="shared" si="10"/>
        <v>0</v>
      </c>
      <c r="DF22" s="2">
        <f t="shared" si="10"/>
        <v>0</v>
      </c>
      <c r="DG22" s="3">
        <f t="shared" ref="DG22:EL22" si="11">DG503</f>
        <v>0</v>
      </c>
      <c r="DH22" s="3">
        <f t="shared" si="11"/>
        <v>0</v>
      </c>
      <c r="DI22" s="3">
        <f t="shared" si="11"/>
        <v>0</v>
      </c>
      <c r="DJ22" s="3">
        <f t="shared" si="11"/>
        <v>0</v>
      </c>
      <c r="DK22" s="3">
        <f t="shared" si="11"/>
        <v>0</v>
      </c>
      <c r="DL22" s="3">
        <f t="shared" si="11"/>
        <v>0</v>
      </c>
      <c r="DM22" s="3">
        <f t="shared" si="11"/>
        <v>0</v>
      </c>
      <c r="DN22" s="3">
        <f t="shared" si="11"/>
        <v>0</v>
      </c>
      <c r="DO22" s="3">
        <f t="shared" si="11"/>
        <v>0</v>
      </c>
      <c r="DP22" s="3">
        <f t="shared" si="11"/>
        <v>0</v>
      </c>
      <c r="DQ22" s="3">
        <f t="shared" si="11"/>
        <v>0</v>
      </c>
      <c r="DR22" s="3">
        <f t="shared" si="11"/>
        <v>0</v>
      </c>
      <c r="DS22" s="3">
        <f t="shared" si="11"/>
        <v>0</v>
      </c>
      <c r="DT22" s="3">
        <f t="shared" si="11"/>
        <v>0</v>
      </c>
      <c r="DU22" s="3">
        <f t="shared" si="11"/>
        <v>0</v>
      </c>
      <c r="DV22" s="3">
        <f t="shared" si="11"/>
        <v>0</v>
      </c>
      <c r="DW22" s="3">
        <f t="shared" si="11"/>
        <v>0</v>
      </c>
      <c r="DX22" s="3">
        <f t="shared" si="11"/>
        <v>0</v>
      </c>
      <c r="DY22" s="3">
        <f t="shared" si="11"/>
        <v>0</v>
      </c>
      <c r="DZ22" s="3">
        <f t="shared" si="11"/>
        <v>0</v>
      </c>
      <c r="EA22" s="3">
        <f t="shared" si="11"/>
        <v>0</v>
      </c>
      <c r="EB22" s="3">
        <f t="shared" si="11"/>
        <v>0</v>
      </c>
      <c r="EC22" s="3">
        <f t="shared" si="11"/>
        <v>0</v>
      </c>
      <c r="ED22" s="3">
        <f t="shared" si="11"/>
        <v>0</v>
      </c>
      <c r="EE22" s="3">
        <f t="shared" si="11"/>
        <v>0</v>
      </c>
      <c r="EF22" s="3">
        <f t="shared" si="11"/>
        <v>0</v>
      </c>
      <c r="EG22" s="3">
        <f t="shared" si="11"/>
        <v>0</v>
      </c>
      <c r="EH22" s="3">
        <f t="shared" si="11"/>
        <v>0</v>
      </c>
      <c r="EI22" s="3">
        <f t="shared" si="11"/>
        <v>0</v>
      </c>
      <c r="EJ22" s="3">
        <f t="shared" si="11"/>
        <v>0</v>
      </c>
      <c r="EK22" s="3">
        <f t="shared" si="11"/>
        <v>0</v>
      </c>
      <c r="EL22" s="3">
        <f t="shared" si="11"/>
        <v>0</v>
      </c>
      <c r="EM22" s="3">
        <f t="shared" ref="EM22:FR22" si="12">EM503</f>
        <v>0</v>
      </c>
      <c r="EN22" s="3">
        <f t="shared" si="12"/>
        <v>0</v>
      </c>
      <c r="EO22" s="3">
        <f t="shared" si="12"/>
        <v>0</v>
      </c>
      <c r="EP22" s="3">
        <f t="shared" si="12"/>
        <v>0</v>
      </c>
      <c r="EQ22" s="3">
        <f t="shared" si="12"/>
        <v>0</v>
      </c>
      <c r="ER22" s="3">
        <f t="shared" si="12"/>
        <v>0</v>
      </c>
      <c r="ES22" s="3">
        <f t="shared" si="12"/>
        <v>0</v>
      </c>
      <c r="ET22" s="3">
        <f t="shared" si="12"/>
        <v>0</v>
      </c>
      <c r="EU22" s="3">
        <f t="shared" si="12"/>
        <v>0</v>
      </c>
      <c r="EV22" s="3">
        <f t="shared" si="12"/>
        <v>0</v>
      </c>
      <c r="EW22" s="3">
        <f t="shared" si="12"/>
        <v>0</v>
      </c>
      <c r="EX22" s="3">
        <f t="shared" si="12"/>
        <v>0</v>
      </c>
      <c r="EY22" s="3">
        <f t="shared" si="12"/>
        <v>0</v>
      </c>
      <c r="EZ22" s="3">
        <f t="shared" si="12"/>
        <v>0</v>
      </c>
      <c r="FA22" s="3">
        <f t="shared" si="12"/>
        <v>0</v>
      </c>
      <c r="FB22" s="3">
        <f t="shared" si="12"/>
        <v>0</v>
      </c>
      <c r="FC22" s="3">
        <f t="shared" si="12"/>
        <v>0</v>
      </c>
      <c r="FD22" s="3">
        <f t="shared" si="12"/>
        <v>0</v>
      </c>
      <c r="FE22" s="3">
        <f t="shared" si="12"/>
        <v>0</v>
      </c>
      <c r="FF22" s="3">
        <f t="shared" si="12"/>
        <v>0</v>
      </c>
      <c r="FG22" s="3">
        <f t="shared" si="12"/>
        <v>0</v>
      </c>
      <c r="FH22" s="3">
        <f t="shared" si="12"/>
        <v>0</v>
      </c>
      <c r="FI22" s="3">
        <f t="shared" si="12"/>
        <v>0</v>
      </c>
      <c r="FJ22" s="3">
        <f t="shared" si="12"/>
        <v>0</v>
      </c>
      <c r="FK22" s="3">
        <f t="shared" si="12"/>
        <v>0</v>
      </c>
      <c r="FL22" s="3">
        <f t="shared" si="12"/>
        <v>0</v>
      </c>
      <c r="FM22" s="3">
        <f t="shared" si="12"/>
        <v>0</v>
      </c>
      <c r="FN22" s="3">
        <f t="shared" si="12"/>
        <v>0</v>
      </c>
      <c r="FO22" s="3">
        <f t="shared" si="12"/>
        <v>0</v>
      </c>
      <c r="FP22" s="3">
        <f t="shared" si="12"/>
        <v>0</v>
      </c>
      <c r="FQ22" s="3">
        <f t="shared" si="12"/>
        <v>0</v>
      </c>
      <c r="FR22" s="3">
        <f t="shared" si="12"/>
        <v>0</v>
      </c>
      <c r="FS22" s="3">
        <f t="shared" ref="FS22:GX22" si="13">FS503</f>
        <v>0</v>
      </c>
      <c r="FT22" s="3">
        <f t="shared" si="13"/>
        <v>0</v>
      </c>
      <c r="FU22" s="3">
        <f t="shared" si="13"/>
        <v>0</v>
      </c>
      <c r="FV22" s="3">
        <f t="shared" si="13"/>
        <v>0</v>
      </c>
      <c r="FW22" s="3">
        <f t="shared" si="13"/>
        <v>0</v>
      </c>
      <c r="FX22" s="3">
        <f t="shared" si="13"/>
        <v>0</v>
      </c>
      <c r="FY22" s="3">
        <f t="shared" si="13"/>
        <v>0</v>
      </c>
      <c r="FZ22" s="3">
        <f t="shared" si="13"/>
        <v>0</v>
      </c>
      <c r="GA22" s="3">
        <f t="shared" si="13"/>
        <v>0</v>
      </c>
      <c r="GB22" s="3">
        <f t="shared" si="13"/>
        <v>0</v>
      </c>
      <c r="GC22" s="3">
        <f t="shared" si="13"/>
        <v>0</v>
      </c>
      <c r="GD22" s="3">
        <f t="shared" si="13"/>
        <v>0</v>
      </c>
      <c r="GE22" s="3">
        <f t="shared" si="13"/>
        <v>0</v>
      </c>
      <c r="GF22" s="3">
        <f t="shared" si="13"/>
        <v>0</v>
      </c>
      <c r="GG22" s="3">
        <f t="shared" si="13"/>
        <v>0</v>
      </c>
      <c r="GH22" s="3">
        <f t="shared" si="13"/>
        <v>0</v>
      </c>
      <c r="GI22" s="3">
        <f t="shared" si="13"/>
        <v>0</v>
      </c>
      <c r="GJ22" s="3">
        <f t="shared" si="13"/>
        <v>0</v>
      </c>
      <c r="GK22" s="3">
        <f t="shared" si="13"/>
        <v>0</v>
      </c>
      <c r="GL22" s="3">
        <f t="shared" si="13"/>
        <v>0</v>
      </c>
      <c r="GM22" s="3">
        <f t="shared" si="13"/>
        <v>0</v>
      </c>
      <c r="GN22" s="3">
        <f t="shared" si="13"/>
        <v>0</v>
      </c>
      <c r="GO22" s="3">
        <f t="shared" si="13"/>
        <v>0</v>
      </c>
      <c r="GP22" s="3">
        <f t="shared" si="13"/>
        <v>0</v>
      </c>
      <c r="GQ22" s="3">
        <f t="shared" si="13"/>
        <v>0</v>
      </c>
      <c r="GR22" s="3">
        <f t="shared" si="13"/>
        <v>0</v>
      </c>
      <c r="GS22" s="3">
        <f t="shared" si="13"/>
        <v>0</v>
      </c>
      <c r="GT22" s="3">
        <f t="shared" si="13"/>
        <v>0</v>
      </c>
      <c r="GU22" s="3">
        <f t="shared" si="13"/>
        <v>0</v>
      </c>
      <c r="GV22" s="3">
        <f t="shared" si="13"/>
        <v>0</v>
      </c>
      <c r="GW22" s="3">
        <f t="shared" si="13"/>
        <v>0</v>
      </c>
      <c r="GX22" s="3">
        <f t="shared" si="13"/>
        <v>0</v>
      </c>
    </row>
    <row r="24" spans="1:245" x14ac:dyDescent="0.2">
      <c r="A24" s="1">
        <v>4</v>
      </c>
      <c r="B24" s="1">
        <v>1</v>
      </c>
      <c r="C24" s="1"/>
      <c r="D24" s="1">
        <f>ROW(A142)</f>
        <v>142</v>
      </c>
      <c r="E24" s="1"/>
      <c r="F24" s="1" t="s">
        <v>13</v>
      </c>
      <c r="G24" s="1" t="s">
        <v>14</v>
      </c>
      <c r="H24" s="1" t="s">
        <v>5</v>
      </c>
      <c r="I24" s="1">
        <v>0</v>
      </c>
      <c r="J24" s="1"/>
      <c r="K24" s="1">
        <v>0</v>
      </c>
      <c r="L24" s="1"/>
      <c r="M24" s="1"/>
      <c r="N24" s="1"/>
      <c r="O24" s="1"/>
      <c r="P24" s="1"/>
      <c r="Q24" s="1"/>
      <c r="R24" s="1"/>
      <c r="S24" s="1"/>
      <c r="T24" s="1"/>
      <c r="U24" s="1" t="s">
        <v>5</v>
      </c>
      <c r="V24" s="1">
        <v>0</v>
      </c>
      <c r="W24" s="1"/>
      <c r="X24" s="1"/>
      <c r="Y24" s="1"/>
      <c r="Z24" s="1"/>
      <c r="AA24" s="1"/>
      <c r="AB24" s="1" t="s">
        <v>5</v>
      </c>
      <c r="AC24" s="1" t="s">
        <v>5</v>
      </c>
      <c r="AD24" s="1" t="s">
        <v>5</v>
      </c>
      <c r="AE24" s="1" t="s">
        <v>5</v>
      </c>
      <c r="AF24" s="1" t="s">
        <v>5</v>
      </c>
      <c r="AG24" s="1" t="s">
        <v>5</v>
      </c>
      <c r="AH24" s="1"/>
      <c r="AI24" s="1"/>
      <c r="AJ24" s="1"/>
      <c r="AK24" s="1"/>
      <c r="AL24" s="1"/>
      <c r="AM24" s="1"/>
      <c r="AN24" s="1"/>
      <c r="AO24" s="1"/>
      <c r="AP24" s="1" t="s">
        <v>5</v>
      </c>
      <c r="AQ24" s="1" t="s">
        <v>5</v>
      </c>
      <c r="AR24" s="1" t="s">
        <v>5</v>
      </c>
      <c r="AS24" s="1"/>
      <c r="AT24" s="1"/>
      <c r="AU24" s="1"/>
      <c r="AV24" s="1"/>
      <c r="AW24" s="1"/>
      <c r="AX24" s="1"/>
      <c r="AY24" s="1"/>
      <c r="AZ24" s="1" t="s">
        <v>5</v>
      </c>
      <c r="BA24" s="1"/>
      <c r="BB24" s="1" t="s">
        <v>5</v>
      </c>
      <c r="BC24" s="1" t="s">
        <v>5</v>
      </c>
      <c r="BD24" s="1" t="s">
        <v>5</v>
      </c>
      <c r="BE24" s="1" t="s">
        <v>5</v>
      </c>
      <c r="BF24" s="1" t="s">
        <v>5</v>
      </c>
      <c r="BG24" s="1" t="s">
        <v>5</v>
      </c>
      <c r="BH24" s="1" t="s">
        <v>5</v>
      </c>
      <c r="BI24" s="1" t="s">
        <v>5</v>
      </c>
      <c r="BJ24" s="1" t="s">
        <v>5</v>
      </c>
      <c r="BK24" s="1" t="s">
        <v>5</v>
      </c>
      <c r="BL24" s="1" t="s">
        <v>5</v>
      </c>
      <c r="BM24" s="1" t="s">
        <v>5</v>
      </c>
      <c r="BN24" s="1" t="s">
        <v>5</v>
      </c>
      <c r="BO24" s="1" t="s">
        <v>5</v>
      </c>
      <c r="BP24" s="1" t="s">
        <v>5</v>
      </c>
      <c r="BQ24" s="1"/>
      <c r="BR24" s="1"/>
      <c r="BS24" s="1"/>
      <c r="BT24" s="1"/>
      <c r="BU24" s="1"/>
      <c r="BV24" s="1"/>
      <c r="BW24" s="1"/>
      <c r="BX24" s="1">
        <v>0</v>
      </c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>
        <v>0</v>
      </c>
    </row>
    <row r="26" spans="1:245" x14ac:dyDescent="0.2">
      <c r="A26" s="2">
        <v>52</v>
      </c>
      <c r="B26" s="2">
        <f t="shared" ref="B26:G26" si="14">B142</f>
        <v>1</v>
      </c>
      <c r="C26" s="2">
        <f t="shared" si="14"/>
        <v>4</v>
      </c>
      <c r="D26" s="2">
        <f t="shared" si="14"/>
        <v>24</v>
      </c>
      <c r="E26" s="2">
        <f t="shared" si="14"/>
        <v>0</v>
      </c>
      <c r="F26" s="2" t="str">
        <f t="shared" si="14"/>
        <v>Новый раздел</v>
      </c>
      <c r="G26" s="2" t="str">
        <f t="shared" si="14"/>
        <v>Демонтажные работы</v>
      </c>
      <c r="H26" s="2"/>
      <c r="I26" s="2"/>
      <c r="J26" s="2"/>
      <c r="K26" s="2"/>
      <c r="L26" s="2"/>
      <c r="M26" s="2"/>
      <c r="N26" s="2"/>
      <c r="O26" s="2">
        <f t="shared" ref="O26:AT26" si="15">O142</f>
        <v>0</v>
      </c>
      <c r="P26" s="2">
        <f t="shared" si="15"/>
        <v>0</v>
      </c>
      <c r="Q26" s="2">
        <f t="shared" si="15"/>
        <v>0</v>
      </c>
      <c r="R26" s="2">
        <f t="shared" si="15"/>
        <v>0</v>
      </c>
      <c r="S26" s="2">
        <f t="shared" si="15"/>
        <v>0</v>
      </c>
      <c r="T26" s="2">
        <f t="shared" si="15"/>
        <v>0</v>
      </c>
      <c r="U26" s="2">
        <f t="shared" si="15"/>
        <v>0</v>
      </c>
      <c r="V26" s="2">
        <f t="shared" si="15"/>
        <v>0</v>
      </c>
      <c r="W26" s="2">
        <f t="shared" si="15"/>
        <v>0</v>
      </c>
      <c r="X26" s="2">
        <f t="shared" si="15"/>
        <v>0</v>
      </c>
      <c r="Y26" s="2">
        <f t="shared" si="15"/>
        <v>0</v>
      </c>
      <c r="Z26" s="2">
        <f t="shared" si="15"/>
        <v>0</v>
      </c>
      <c r="AA26" s="2">
        <f t="shared" si="15"/>
        <v>0</v>
      </c>
      <c r="AB26" s="2">
        <f t="shared" si="15"/>
        <v>0</v>
      </c>
      <c r="AC26" s="2">
        <f t="shared" si="15"/>
        <v>0</v>
      </c>
      <c r="AD26" s="2">
        <f t="shared" si="15"/>
        <v>0</v>
      </c>
      <c r="AE26" s="2">
        <f t="shared" si="15"/>
        <v>0</v>
      </c>
      <c r="AF26" s="2">
        <f t="shared" si="15"/>
        <v>0</v>
      </c>
      <c r="AG26" s="2">
        <f t="shared" si="15"/>
        <v>0</v>
      </c>
      <c r="AH26" s="2">
        <f t="shared" si="15"/>
        <v>0</v>
      </c>
      <c r="AI26" s="2">
        <f t="shared" si="15"/>
        <v>0</v>
      </c>
      <c r="AJ26" s="2">
        <f t="shared" si="15"/>
        <v>0</v>
      </c>
      <c r="AK26" s="2">
        <f t="shared" si="15"/>
        <v>0</v>
      </c>
      <c r="AL26" s="2">
        <f t="shared" si="15"/>
        <v>0</v>
      </c>
      <c r="AM26" s="2">
        <f t="shared" si="15"/>
        <v>0</v>
      </c>
      <c r="AN26" s="2">
        <f t="shared" si="15"/>
        <v>0</v>
      </c>
      <c r="AO26" s="2">
        <f t="shared" si="15"/>
        <v>0</v>
      </c>
      <c r="AP26" s="2">
        <f t="shared" si="15"/>
        <v>0</v>
      </c>
      <c r="AQ26" s="2">
        <f t="shared" si="15"/>
        <v>0</v>
      </c>
      <c r="AR26" s="2">
        <f t="shared" si="15"/>
        <v>0</v>
      </c>
      <c r="AS26" s="2">
        <f t="shared" si="15"/>
        <v>0</v>
      </c>
      <c r="AT26" s="2">
        <f t="shared" si="15"/>
        <v>0</v>
      </c>
      <c r="AU26" s="2">
        <f t="shared" ref="AU26:BZ26" si="16">AU142</f>
        <v>0</v>
      </c>
      <c r="AV26" s="2">
        <f t="shared" si="16"/>
        <v>0</v>
      </c>
      <c r="AW26" s="2">
        <f t="shared" si="16"/>
        <v>0</v>
      </c>
      <c r="AX26" s="2">
        <f t="shared" si="16"/>
        <v>0</v>
      </c>
      <c r="AY26" s="2">
        <f t="shared" si="16"/>
        <v>0</v>
      </c>
      <c r="AZ26" s="2">
        <f t="shared" si="16"/>
        <v>0</v>
      </c>
      <c r="BA26" s="2">
        <f t="shared" si="16"/>
        <v>0</v>
      </c>
      <c r="BB26" s="2">
        <f t="shared" si="16"/>
        <v>0</v>
      </c>
      <c r="BC26" s="2">
        <f t="shared" si="16"/>
        <v>0</v>
      </c>
      <c r="BD26" s="2">
        <f t="shared" si="16"/>
        <v>0</v>
      </c>
      <c r="BE26" s="2">
        <f t="shared" si="16"/>
        <v>0</v>
      </c>
      <c r="BF26" s="2">
        <f t="shared" si="16"/>
        <v>0</v>
      </c>
      <c r="BG26" s="2">
        <f t="shared" si="16"/>
        <v>0</v>
      </c>
      <c r="BH26" s="2">
        <f t="shared" si="16"/>
        <v>0</v>
      </c>
      <c r="BI26" s="2">
        <f t="shared" si="16"/>
        <v>0</v>
      </c>
      <c r="BJ26" s="2">
        <f t="shared" si="16"/>
        <v>0</v>
      </c>
      <c r="BK26" s="2">
        <f t="shared" si="16"/>
        <v>0</v>
      </c>
      <c r="BL26" s="2">
        <f t="shared" si="16"/>
        <v>0</v>
      </c>
      <c r="BM26" s="2">
        <f t="shared" si="16"/>
        <v>0</v>
      </c>
      <c r="BN26" s="2">
        <f t="shared" si="16"/>
        <v>0</v>
      </c>
      <c r="BO26" s="2">
        <f t="shared" si="16"/>
        <v>0</v>
      </c>
      <c r="BP26" s="2">
        <f t="shared" si="16"/>
        <v>0</v>
      </c>
      <c r="BQ26" s="2">
        <f t="shared" si="16"/>
        <v>0</v>
      </c>
      <c r="BR26" s="2">
        <f t="shared" si="16"/>
        <v>0</v>
      </c>
      <c r="BS26" s="2">
        <f t="shared" si="16"/>
        <v>0</v>
      </c>
      <c r="BT26" s="2">
        <f t="shared" si="16"/>
        <v>0</v>
      </c>
      <c r="BU26" s="2">
        <f t="shared" si="16"/>
        <v>0</v>
      </c>
      <c r="BV26" s="2">
        <f t="shared" si="16"/>
        <v>0</v>
      </c>
      <c r="BW26" s="2">
        <f t="shared" si="16"/>
        <v>0</v>
      </c>
      <c r="BX26" s="2">
        <f t="shared" si="16"/>
        <v>0</v>
      </c>
      <c r="BY26" s="2">
        <f t="shared" si="16"/>
        <v>0</v>
      </c>
      <c r="BZ26" s="2">
        <f t="shared" si="16"/>
        <v>0</v>
      </c>
      <c r="CA26" s="2">
        <f t="shared" ref="CA26:DF26" si="17">CA142</f>
        <v>0</v>
      </c>
      <c r="CB26" s="2">
        <f t="shared" si="17"/>
        <v>0</v>
      </c>
      <c r="CC26" s="2">
        <f t="shared" si="17"/>
        <v>0</v>
      </c>
      <c r="CD26" s="2">
        <f t="shared" si="17"/>
        <v>0</v>
      </c>
      <c r="CE26" s="2">
        <f t="shared" si="17"/>
        <v>0</v>
      </c>
      <c r="CF26" s="2">
        <f t="shared" si="17"/>
        <v>0</v>
      </c>
      <c r="CG26" s="2">
        <f t="shared" si="17"/>
        <v>0</v>
      </c>
      <c r="CH26" s="2">
        <f t="shared" si="17"/>
        <v>0</v>
      </c>
      <c r="CI26" s="2">
        <f t="shared" si="17"/>
        <v>0</v>
      </c>
      <c r="CJ26" s="2">
        <f t="shared" si="17"/>
        <v>0</v>
      </c>
      <c r="CK26" s="2">
        <f t="shared" si="17"/>
        <v>0</v>
      </c>
      <c r="CL26" s="2">
        <f t="shared" si="17"/>
        <v>0</v>
      </c>
      <c r="CM26" s="2">
        <f t="shared" si="17"/>
        <v>0</v>
      </c>
      <c r="CN26" s="2">
        <f t="shared" si="17"/>
        <v>0</v>
      </c>
      <c r="CO26" s="2">
        <f t="shared" si="17"/>
        <v>0</v>
      </c>
      <c r="CP26" s="2">
        <f t="shared" si="17"/>
        <v>0</v>
      </c>
      <c r="CQ26" s="2">
        <f t="shared" si="17"/>
        <v>0</v>
      </c>
      <c r="CR26" s="2">
        <f t="shared" si="17"/>
        <v>0</v>
      </c>
      <c r="CS26" s="2">
        <f t="shared" si="17"/>
        <v>0</v>
      </c>
      <c r="CT26" s="2">
        <f t="shared" si="17"/>
        <v>0</v>
      </c>
      <c r="CU26" s="2">
        <f t="shared" si="17"/>
        <v>0</v>
      </c>
      <c r="CV26" s="2">
        <f t="shared" si="17"/>
        <v>0</v>
      </c>
      <c r="CW26" s="2">
        <f t="shared" si="17"/>
        <v>0</v>
      </c>
      <c r="CX26" s="2">
        <f t="shared" si="17"/>
        <v>0</v>
      </c>
      <c r="CY26" s="2">
        <f t="shared" si="17"/>
        <v>0</v>
      </c>
      <c r="CZ26" s="2">
        <f t="shared" si="17"/>
        <v>0</v>
      </c>
      <c r="DA26" s="2">
        <f t="shared" si="17"/>
        <v>0</v>
      </c>
      <c r="DB26" s="2">
        <f t="shared" si="17"/>
        <v>0</v>
      </c>
      <c r="DC26" s="2">
        <f t="shared" si="17"/>
        <v>0</v>
      </c>
      <c r="DD26" s="2">
        <f t="shared" si="17"/>
        <v>0</v>
      </c>
      <c r="DE26" s="2">
        <f t="shared" si="17"/>
        <v>0</v>
      </c>
      <c r="DF26" s="2">
        <f t="shared" si="17"/>
        <v>0</v>
      </c>
      <c r="DG26" s="3">
        <f t="shared" ref="DG26:EL26" si="18">DG142</f>
        <v>0</v>
      </c>
      <c r="DH26" s="3">
        <f t="shared" si="18"/>
        <v>0</v>
      </c>
      <c r="DI26" s="3">
        <f t="shared" si="18"/>
        <v>0</v>
      </c>
      <c r="DJ26" s="3">
        <f t="shared" si="18"/>
        <v>0</v>
      </c>
      <c r="DK26" s="3">
        <f t="shared" si="18"/>
        <v>0</v>
      </c>
      <c r="DL26" s="3">
        <f t="shared" si="18"/>
        <v>0</v>
      </c>
      <c r="DM26" s="3">
        <f t="shared" si="18"/>
        <v>0</v>
      </c>
      <c r="DN26" s="3">
        <f t="shared" si="18"/>
        <v>0</v>
      </c>
      <c r="DO26" s="3">
        <f t="shared" si="18"/>
        <v>0</v>
      </c>
      <c r="DP26" s="3">
        <f t="shared" si="18"/>
        <v>0</v>
      </c>
      <c r="DQ26" s="3">
        <f t="shared" si="18"/>
        <v>0</v>
      </c>
      <c r="DR26" s="3">
        <f t="shared" si="18"/>
        <v>0</v>
      </c>
      <c r="DS26" s="3">
        <f t="shared" si="18"/>
        <v>0</v>
      </c>
      <c r="DT26" s="3">
        <f t="shared" si="18"/>
        <v>0</v>
      </c>
      <c r="DU26" s="3">
        <f t="shared" si="18"/>
        <v>0</v>
      </c>
      <c r="DV26" s="3">
        <f t="shared" si="18"/>
        <v>0</v>
      </c>
      <c r="DW26" s="3">
        <f t="shared" si="18"/>
        <v>0</v>
      </c>
      <c r="DX26" s="3">
        <f t="shared" si="18"/>
        <v>0</v>
      </c>
      <c r="DY26" s="3">
        <f t="shared" si="18"/>
        <v>0</v>
      </c>
      <c r="DZ26" s="3">
        <f t="shared" si="18"/>
        <v>0</v>
      </c>
      <c r="EA26" s="3">
        <f t="shared" si="18"/>
        <v>0</v>
      </c>
      <c r="EB26" s="3">
        <f t="shared" si="18"/>
        <v>0</v>
      </c>
      <c r="EC26" s="3">
        <f t="shared" si="18"/>
        <v>0</v>
      </c>
      <c r="ED26" s="3">
        <f t="shared" si="18"/>
        <v>0</v>
      </c>
      <c r="EE26" s="3">
        <f t="shared" si="18"/>
        <v>0</v>
      </c>
      <c r="EF26" s="3">
        <f t="shared" si="18"/>
        <v>0</v>
      </c>
      <c r="EG26" s="3">
        <f t="shared" si="18"/>
        <v>0</v>
      </c>
      <c r="EH26" s="3">
        <f t="shared" si="18"/>
        <v>0</v>
      </c>
      <c r="EI26" s="3">
        <f t="shared" si="18"/>
        <v>0</v>
      </c>
      <c r="EJ26" s="3">
        <f t="shared" si="18"/>
        <v>0</v>
      </c>
      <c r="EK26" s="3">
        <f t="shared" si="18"/>
        <v>0</v>
      </c>
      <c r="EL26" s="3">
        <f t="shared" si="18"/>
        <v>0</v>
      </c>
      <c r="EM26" s="3">
        <f t="shared" ref="EM26:FR26" si="19">EM142</f>
        <v>0</v>
      </c>
      <c r="EN26" s="3">
        <f t="shared" si="19"/>
        <v>0</v>
      </c>
      <c r="EO26" s="3">
        <f t="shared" si="19"/>
        <v>0</v>
      </c>
      <c r="EP26" s="3">
        <f t="shared" si="19"/>
        <v>0</v>
      </c>
      <c r="EQ26" s="3">
        <f t="shared" si="19"/>
        <v>0</v>
      </c>
      <c r="ER26" s="3">
        <f t="shared" si="19"/>
        <v>0</v>
      </c>
      <c r="ES26" s="3">
        <f t="shared" si="19"/>
        <v>0</v>
      </c>
      <c r="ET26" s="3">
        <f t="shared" si="19"/>
        <v>0</v>
      </c>
      <c r="EU26" s="3">
        <f t="shared" si="19"/>
        <v>0</v>
      </c>
      <c r="EV26" s="3">
        <f t="shared" si="19"/>
        <v>0</v>
      </c>
      <c r="EW26" s="3">
        <f t="shared" si="19"/>
        <v>0</v>
      </c>
      <c r="EX26" s="3">
        <f t="shared" si="19"/>
        <v>0</v>
      </c>
      <c r="EY26" s="3">
        <f t="shared" si="19"/>
        <v>0</v>
      </c>
      <c r="EZ26" s="3">
        <f t="shared" si="19"/>
        <v>0</v>
      </c>
      <c r="FA26" s="3">
        <f t="shared" si="19"/>
        <v>0</v>
      </c>
      <c r="FB26" s="3">
        <f t="shared" si="19"/>
        <v>0</v>
      </c>
      <c r="FC26" s="3">
        <f t="shared" si="19"/>
        <v>0</v>
      </c>
      <c r="FD26" s="3">
        <f t="shared" si="19"/>
        <v>0</v>
      </c>
      <c r="FE26" s="3">
        <f t="shared" si="19"/>
        <v>0</v>
      </c>
      <c r="FF26" s="3">
        <f t="shared" si="19"/>
        <v>0</v>
      </c>
      <c r="FG26" s="3">
        <f t="shared" si="19"/>
        <v>0</v>
      </c>
      <c r="FH26" s="3">
        <f t="shared" si="19"/>
        <v>0</v>
      </c>
      <c r="FI26" s="3">
        <f t="shared" si="19"/>
        <v>0</v>
      </c>
      <c r="FJ26" s="3">
        <f t="shared" si="19"/>
        <v>0</v>
      </c>
      <c r="FK26" s="3">
        <f t="shared" si="19"/>
        <v>0</v>
      </c>
      <c r="FL26" s="3">
        <f t="shared" si="19"/>
        <v>0</v>
      </c>
      <c r="FM26" s="3">
        <f t="shared" si="19"/>
        <v>0</v>
      </c>
      <c r="FN26" s="3">
        <f t="shared" si="19"/>
        <v>0</v>
      </c>
      <c r="FO26" s="3">
        <f t="shared" si="19"/>
        <v>0</v>
      </c>
      <c r="FP26" s="3">
        <f t="shared" si="19"/>
        <v>0</v>
      </c>
      <c r="FQ26" s="3">
        <f t="shared" si="19"/>
        <v>0</v>
      </c>
      <c r="FR26" s="3">
        <f t="shared" si="19"/>
        <v>0</v>
      </c>
      <c r="FS26" s="3">
        <f t="shared" ref="FS26:GX26" si="20">FS142</f>
        <v>0</v>
      </c>
      <c r="FT26" s="3">
        <f t="shared" si="20"/>
        <v>0</v>
      </c>
      <c r="FU26" s="3">
        <f t="shared" si="20"/>
        <v>0</v>
      </c>
      <c r="FV26" s="3">
        <f t="shared" si="20"/>
        <v>0</v>
      </c>
      <c r="FW26" s="3">
        <f t="shared" si="20"/>
        <v>0</v>
      </c>
      <c r="FX26" s="3">
        <f t="shared" si="20"/>
        <v>0</v>
      </c>
      <c r="FY26" s="3">
        <f t="shared" si="20"/>
        <v>0</v>
      </c>
      <c r="FZ26" s="3">
        <f t="shared" si="20"/>
        <v>0</v>
      </c>
      <c r="GA26" s="3">
        <f t="shared" si="20"/>
        <v>0</v>
      </c>
      <c r="GB26" s="3">
        <f t="shared" si="20"/>
        <v>0</v>
      </c>
      <c r="GC26" s="3">
        <f t="shared" si="20"/>
        <v>0</v>
      </c>
      <c r="GD26" s="3">
        <f t="shared" si="20"/>
        <v>0</v>
      </c>
      <c r="GE26" s="3">
        <f t="shared" si="20"/>
        <v>0</v>
      </c>
      <c r="GF26" s="3">
        <f t="shared" si="20"/>
        <v>0</v>
      </c>
      <c r="GG26" s="3">
        <f t="shared" si="20"/>
        <v>0</v>
      </c>
      <c r="GH26" s="3">
        <f t="shared" si="20"/>
        <v>0</v>
      </c>
      <c r="GI26" s="3">
        <f t="shared" si="20"/>
        <v>0</v>
      </c>
      <c r="GJ26" s="3">
        <f t="shared" si="20"/>
        <v>0</v>
      </c>
      <c r="GK26" s="3">
        <f t="shared" si="20"/>
        <v>0</v>
      </c>
      <c r="GL26" s="3">
        <f t="shared" si="20"/>
        <v>0</v>
      </c>
      <c r="GM26" s="3">
        <f t="shared" si="20"/>
        <v>0</v>
      </c>
      <c r="GN26" s="3">
        <f t="shared" si="20"/>
        <v>0</v>
      </c>
      <c r="GO26" s="3">
        <f t="shared" si="20"/>
        <v>0</v>
      </c>
      <c r="GP26" s="3">
        <f t="shared" si="20"/>
        <v>0</v>
      </c>
      <c r="GQ26" s="3">
        <f t="shared" si="20"/>
        <v>0</v>
      </c>
      <c r="GR26" s="3">
        <f t="shared" si="20"/>
        <v>0</v>
      </c>
      <c r="GS26" s="3">
        <f t="shared" si="20"/>
        <v>0</v>
      </c>
      <c r="GT26" s="3">
        <f t="shared" si="20"/>
        <v>0</v>
      </c>
      <c r="GU26" s="3">
        <f t="shared" si="20"/>
        <v>0</v>
      </c>
      <c r="GV26" s="3">
        <f t="shared" si="20"/>
        <v>0</v>
      </c>
      <c r="GW26" s="3">
        <f t="shared" si="20"/>
        <v>0</v>
      </c>
      <c r="GX26" s="3">
        <f t="shared" si="20"/>
        <v>0</v>
      </c>
    </row>
    <row r="28" spans="1:245" x14ac:dyDescent="0.2">
      <c r="A28" s="1">
        <v>5</v>
      </c>
      <c r="B28" s="1">
        <v>1</v>
      </c>
      <c r="C28" s="1"/>
      <c r="D28" s="1">
        <f>ROW(A36)</f>
        <v>36</v>
      </c>
      <c r="E28" s="1"/>
      <c r="F28" s="1" t="s">
        <v>15</v>
      </c>
      <c r="G28" s="1" t="s">
        <v>16</v>
      </c>
      <c r="H28" s="1" t="s">
        <v>5</v>
      </c>
      <c r="I28" s="1">
        <v>0</v>
      </c>
      <c r="J28" s="1"/>
      <c r="K28" s="1">
        <v>0</v>
      </c>
      <c r="L28" s="1"/>
      <c r="M28" s="1"/>
      <c r="N28" s="1"/>
      <c r="O28" s="1"/>
      <c r="P28" s="1"/>
      <c r="Q28" s="1"/>
      <c r="R28" s="1"/>
      <c r="S28" s="1"/>
      <c r="T28" s="1"/>
      <c r="U28" s="1" t="s">
        <v>5</v>
      </c>
      <c r="V28" s="1">
        <v>0</v>
      </c>
      <c r="W28" s="1"/>
      <c r="X28" s="1"/>
      <c r="Y28" s="1"/>
      <c r="Z28" s="1"/>
      <c r="AA28" s="1"/>
      <c r="AB28" s="1" t="s">
        <v>5</v>
      </c>
      <c r="AC28" s="1" t="s">
        <v>5</v>
      </c>
      <c r="AD28" s="1" t="s">
        <v>5</v>
      </c>
      <c r="AE28" s="1" t="s">
        <v>5</v>
      </c>
      <c r="AF28" s="1" t="s">
        <v>5</v>
      </c>
      <c r="AG28" s="1" t="s">
        <v>5</v>
      </c>
      <c r="AH28" s="1"/>
      <c r="AI28" s="1"/>
      <c r="AJ28" s="1"/>
      <c r="AK28" s="1"/>
      <c r="AL28" s="1"/>
      <c r="AM28" s="1"/>
      <c r="AN28" s="1"/>
      <c r="AO28" s="1"/>
      <c r="AP28" s="1" t="s">
        <v>5</v>
      </c>
      <c r="AQ28" s="1" t="s">
        <v>5</v>
      </c>
      <c r="AR28" s="1" t="s">
        <v>5</v>
      </c>
      <c r="AS28" s="1"/>
      <c r="AT28" s="1"/>
      <c r="AU28" s="1"/>
      <c r="AV28" s="1"/>
      <c r="AW28" s="1"/>
      <c r="AX28" s="1"/>
      <c r="AY28" s="1"/>
      <c r="AZ28" s="1" t="s">
        <v>5</v>
      </c>
      <c r="BA28" s="1"/>
      <c r="BB28" s="1" t="s">
        <v>5</v>
      </c>
      <c r="BC28" s="1" t="s">
        <v>5</v>
      </c>
      <c r="BD28" s="1" t="s">
        <v>5</v>
      </c>
      <c r="BE28" s="1" t="s">
        <v>5</v>
      </c>
      <c r="BF28" s="1" t="s">
        <v>5</v>
      </c>
      <c r="BG28" s="1" t="s">
        <v>5</v>
      </c>
      <c r="BH28" s="1" t="s">
        <v>5</v>
      </c>
      <c r="BI28" s="1" t="s">
        <v>5</v>
      </c>
      <c r="BJ28" s="1" t="s">
        <v>5</v>
      </c>
      <c r="BK28" s="1" t="s">
        <v>5</v>
      </c>
      <c r="BL28" s="1" t="s">
        <v>5</v>
      </c>
      <c r="BM28" s="1" t="s">
        <v>5</v>
      </c>
      <c r="BN28" s="1" t="s">
        <v>5</v>
      </c>
      <c r="BO28" s="1" t="s">
        <v>5</v>
      </c>
      <c r="BP28" s="1" t="s">
        <v>5</v>
      </c>
      <c r="BQ28" s="1"/>
      <c r="BR28" s="1"/>
      <c r="BS28" s="1"/>
      <c r="BT28" s="1"/>
      <c r="BU28" s="1"/>
      <c r="BV28" s="1"/>
      <c r="BW28" s="1"/>
      <c r="BX28" s="1">
        <v>0</v>
      </c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>
        <v>0</v>
      </c>
    </row>
    <row r="30" spans="1:245" x14ac:dyDescent="0.2">
      <c r="A30" s="2">
        <v>52</v>
      </c>
      <c r="B30" s="2">
        <f t="shared" ref="B30:G30" si="21">B36</f>
        <v>1</v>
      </c>
      <c r="C30" s="2">
        <f t="shared" si="21"/>
        <v>5</v>
      </c>
      <c r="D30" s="2">
        <f t="shared" si="21"/>
        <v>28</v>
      </c>
      <c r="E30" s="2">
        <f t="shared" si="21"/>
        <v>0</v>
      </c>
      <c r="F30" s="2" t="str">
        <f t="shared" si="21"/>
        <v>Новый подраздел</v>
      </c>
      <c r="G30" s="2" t="str">
        <f t="shared" si="21"/>
        <v>Потолки</v>
      </c>
      <c r="H30" s="2"/>
      <c r="I30" s="2"/>
      <c r="J30" s="2"/>
      <c r="K30" s="2"/>
      <c r="L30" s="2"/>
      <c r="M30" s="2"/>
      <c r="N30" s="2"/>
      <c r="O30" s="2">
        <f t="shared" ref="O30:AT30" si="22">O36</f>
        <v>0</v>
      </c>
      <c r="P30" s="2">
        <f t="shared" si="22"/>
        <v>0</v>
      </c>
      <c r="Q30" s="2">
        <f t="shared" si="22"/>
        <v>0</v>
      </c>
      <c r="R30" s="2">
        <f t="shared" si="22"/>
        <v>0</v>
      </c>
      <c r="S30" s="2">
        <f t="shared" si="22"/>
        <v>0</v>
      </c>
      <c r="T30" s="2">
        <f t="shared" si="22"/>
        <v>0</v>
      </c>
      <c r="U30" s="2">
        <f t="shared" si="22"/>
        <v>0</v>
      </c>
      <c r="V30" s="2">
        <f t="shared" si="22"/>
        <v>0</v>
      </c>
      <c r="W30" s="2">
        <f t="shared" si="22"/>
        <v>0</v>
      </c>
      <c r="X30" s="2">
        <f t="shared" si="22"/>
        <v>0</v>
      </c>
      <c r="Y30" s="2">
        <f t="shared" si="22"/>
        <v>0</v>
      </c>
      <c r="Z30" s="2">
        <f t="shared" si="22"/>
        <v>0</v>
      </c>
      <c r="AA30" s="2">
        <f t="shared" si="22"/>
        <v>0</v>
      </c>
      <c r="AB30" s="2">
        <f t="shared" si="22"/>
        <v>0</v>
      </c>
      <c r="AC30" s="2">
        <f t="shared" si="22"/>
        <v>0</v>
      </c>
      <c r="AD30" s="2">
        <f t="shared" si="22"/>
        <v>0</v>
      </c>
      <c r="AE30" s="2">
        <f t="shared" si="22"/>
        <v>0</v>
      </c>
      <c r="AF30" s="2">
        <f t="shared" si="22"/>
        <v>0</v>
      </c>
      <c r="AG30" s="2">
        <f t="shared" si="22"/>
        <v>0</v>
      </c>
      <c r="AH30" s="2">
        <f t="shared" si="22"/>
        <v>0</v>
      </c>
      <c r="AI30" s="2">
        <f t="shared" si="22"/>
        <v>0</v>
      </c>
      <c r="AJ30" s="2">
        <f t="shared" si="22"/>
        <v>0</v>
      </c>
      <c r="AK30" s="2">
        <f t="shared" si="22"/>
        <v>0</v>
      </c>
      <c r="AL30" s="2">
        <f t="shared" si="22"/>
        <v>0</v>
      </c>
      <c r="AM30" s="2">
        <f t="shared" si="22"/>
        <v>0</v>
      </c>
      <c r="AN30" s="2">
        <f t="shared" si="22"/>
        <v>0</v>
      </c>
      <c r="AO30" s="2">
        <f t="shared" si="22"/>
        <v>0</v>
      </c>
      <c r="AP30" s="2">
        <f t="shared" si="22"/>
        <v>0</v>
      </c>
      <c r="AQ30" s="2">
        <f t="shared" si="22"/>
        <v>0</v>
      </c>
      <c r="AR30" s="2">
        <f t="shared" si="22"/>
        <v>0</v>
      </c>
      <c r="AS30" s="2">
        <f t="shared" si="22"/>
        <v>0</v>
      </c>
      <c r="AT30" s="2">
        <f t="shared" si="22"/>
        <v>0</v>
      </c>
      <c r="AU30" s="2">
        <f t="shared" ref="AU30:BZ30" si="23">AU36</f>
        <v>0</v>
      </c>
      <c r="AV30" s="2">
        <f t="shared" si="23"/>
        <v>0</v>
      </c>
      <c r="AW30" s="2">
        <f t="shared" si="23"/>
        <v>0</v>
      </c>
      <c r="AX30" s="2">
        <f t="shared" si="23"/>
        <v>0</v>
      </c>
      <c r="AY30" s="2">
        <f t="shared" si="23"/>
        <v>0</v>
      </c>
      <c r="AZ30" s="2">
        <f t="shared" si="23"/>
        <v>0</v>
      </c>
      <c r="BA30" s="2">
        <f t="shared" si="23"/>
        <v>0</v>
      </c>
      <c r="BB30" s="2">
        <f t="shared" si="23"/>
        <v>0</v>
      </c>
      <c r="BC30" s="2">
        <f t="shared" si="23"/>
        <v>0</v>
      </c>
      <c r="BD30" s="2">
        <f t="shared" si="23"/>
        <v>0</v>
      </c>
      <c r="BE30" s="2">
        <f t="shared" si="23"/>
        <v>0</v>
      </c>
      <c r="BF30" s="2">
        <f t="shared" si="23"/>
        <v>0</v>
      </c>
      <c r="BG30" s="2">
        <f t="shared" si="23"/>
        <v>0</v>
      </c>
      <c r="BH30" s="2">
        <f t="shared" si="23"/>
        <v>0</v>
      </c>
      <c r="BI30" s="2">
        <f t="shared" si="23"/>
        <v>0</v>
      </c>
      <c r="BJ30" s="2">
        <f t="shared" si="23"/>
        <v>0</v>
      </c>
      <c r="BK30" s="2">
        <f t="shared" si="23"/>
        <v>0</v>
      </c>
      <c r="BL30" s="2">
        <f t="shared" si="23"/>
        <v>0</v>
      </c>
      <c r="BM30" s="2">
        <f t="shared" si="23"/>
        <v>0</v>
      </c>
      <c r="BN30" s="2">
        <f t="shared" si="23"/>
        <v>0</v>
      </c>
      <c r="BO30" s="2">
        <f t="shared" si="23"/>
        <v>0</v>
      </c>
      <c r="BP30" s="2">
        <f t="shared" si="23"/>
        <v>0</v>
      </c>
      <c r="BQ30" s="2">
        <f t="shared" si="23"/>
        <v>0</v>
      </c>
      <c r="BR30" s="2">
        <f t="shared" si="23"/>
        <v>0</v>
      </c>
      <c r="BS30" s="2">
        <f t="shared" si="23"/>
        <v>0</v>
      </c>
      <c r="BT30" s="2">
        <f t="shared" si="23"/>
        <v>0</v>
      </c>
      <c r="BU30" s="2">
        <f t="shared" si="23"/>
        <v>0</v>
      </c>
      <c r="BV30" s="2">
        <f t="shared" si="23"/>
        <v>0</v>
      </c>
      <c r="BW30" s="2">
        <f t="shared" si="23"/>
        <v>0</v>
      </c>
      <c r="BX30" s="2">
        <f t="shared" si="23"/>
        <v>0</v>
      </c>
      <c r="BY30" s="2">
        <f t="shared" si="23"/>
        <v>0</v>
      </c>
      <c r="BZ30" s="2">
        <f t="shared" si="23"/>
        <v>0</v>
      </c>
      <c r="CA30" s="2">
        <f t="shared" ref="CA30:DF30" si="24">CA36</f>
        <v>0</v>
      </c>
      <c r="CB30" s="2">
        <f t="shared" si="24"/>
        <v>0</v>
      </c>
      <c r="CC30" s="2">
        <f t="shared" si="24"/>
        <v>0</v>
      </c>
      <c r="CD30" s="2">
        <f t="shared" si="24"/>
        <v>0</v>
      </c>
      <c r="CE30" s="2">
        <f t="shared" si="24"/>
        <v>0</v>
      </c>
      <c r="CF30" s="2">
        <f t="shared" si="24"/>
        <v>0</v>
      </c>
      <c r="CG30" s="2">
        <f t="shared" si="24"/>
        <v>0</v>
      </c>
      <c r="CH30" s="2">
        <f t="shared" si="24"/>
        <v>0</v>
      </c>
      <c r="CI30" s="2">
        <f t="shared" si="24"/>
        <v>0</v>
      </c>
      <c r="CJ30" s="2">
        <f t="shared" si="24"/>
        <v>0</v>
      </c>
      <c r="CK30" s="2">
        <f t="shared" si="24"/>
        <v>0</v>
      </c>
      <c r="CL30" s="2">
        <f t="shared" si="24"/>
        <v>0</v>
      </c>
      <c r="CM30" s="2">
        <f t="shared" si="24"/>
        <v>0</v>
      </c>
      <c r="CN30" s="2">
        <f t="shared" si="24"/>
        <v>0</v>
      </c>
      <c r="CO30" s="2">
        <f t="shared" si="24"/>
        <v>0</v>
      </c>
      <c r="CP30" s="2">
        <f t="shared" si="24"/>
        <v>0</v>
      </c>
      <c r="CQ30" s="2">
        <f t="shared" si="24"/>
        <v>0</v>
      </c>
      <c r="CR30" s="2">
        <f t="shared" si="24"/>
        <v>0</v>
      </c>
      <c r="CS30" s="2">
        <f t="shared" si="24"/>
        <v>0</v>
      </c>
      <c r="CT30" s="2">
        <f t="shared" si="24"/>
        <v>0</v>
      </c>
      <c r="CU30" s="2">
        <f t="shared" si="24"/>
        <v>0</v>
      </c>
      <c r="CV30" s="2">
        <f t="shared" si="24"/>
        <v>0</v>
      </c>
      <c r="CW30" s="2">
        <f t="shared" si="24"/>
        <v>0</v>
      </c>
      <c r="CX30" s="2">
        <f t="shared" si="24"/>
        <v>0</v>
      </c>
      <c r="CY30" s="2">
        <f t="shared" si="24"/>
        <v>0</v>
      </c>
      <c r="CZ30" s="2">
        <f t="shared" si="24"/>
        <v>0</v>
      </c>
      <c r="DA30" s="2">
        <f t="shared" si="24"/>
        <v>0</v>
      </c>
      <c r="DB30" s="2">
        <f t="shared" si="24"/>
        <v>0</v>
      </c>
      <c r="DC30" s="2">
        <f t="shared" si="24"/>
        <v>0</v>
      </c>
      <c r="DD30" s="2">
        <f t="shared" si="24"/>
        <v>0</v>
      </c>
      <c r="DE30" s="2">
        <f t="shared" si="24"/>
        <v>0</v>
      </c>
      <c r="DF30" s="2">
        <f t="shared" si="24"/>
        <v>0</v>
      </c>
      <c r="DG30" s="3">
        <f t="shared" ref="DG30:EL30" si="25">DG36</f>
        <v>0</v>
      </c>
      <c r="DH30" s="3">
        <f t="shared" si="25"/>
        <v>0</v>
      </c>
      <c r="DI30" s="3">
        <f t="shared" si="25"/>
        <v>0</v>
      </c>
      <c r="DJ30" s="3">
        <f t="shared" si="25"/>
        <v>0</v>
      </c>
      <c r="DK30" s="3">
        <f t="shared" si="25"/>
        <v>0</v>
      </c>
      <c r="DL30" s="3">
        <f t="shared" si="25"/>
        <v>0</v>
      </c>
      <c r="DM30" s="3">
        <f t="shared" si="25"/>
        <v>0</v>
      </c>
      <c r="DN30" s="3">
        <f t="shared" si="25"/>
        <v>0</v>
      </c>
      <c r="DO30" s="3">
        <f t="shared" si="25"/>
        <v>0</v>
      </c>
      <c r="DP30" s="3">
        <f t="shared" si="25"/>
        <v>0</v>
      </c>
      <c r="DQ30" s="3">
        <f t="shared" si="25"/>
        <v>0</v>
      </c>
      <c r="DR30" s="3">
        <f t="shared" si="25"/>
        <v>0</v>
      </c>
      <c r="DS30" s="3">
        <f t="shared" si="25"/>
        <v>0</v>
      </c>
      <c r="DT30" s="3">
        <f t="shared" si="25"/>
        <v>0</v>
      </c>
      <c r="DU30" s="3">
        <f t="shared" si="25"/>
        <v>0</v>
      </c>
      <c r="DV30" s="3">
        <f t="shared" si="25"/>
        <v>0</v>
      </c>
      <c r="DW30" s="3">
        <f t="shared" si="25"/>
        <v>0</v>
      </c>
      <c r="DX30" s="3">
        <f t="shared" si="25"/>
        <v>0</v>
      </c>
      <c r="DY30" s="3">
        <f t="shared" si="25"/>
        <v>0</v>
      </c>
      <c r="DZ30" s="3">
        <f t="shared" si="25"/>
        <v>0</v>
      </c>
      <c r="EA30" s="3">
        <f t="shared" si="25"/>
        <v>0</v>
      </c>
      <c r="EB30" s="3">
        <f t="shared" si="25"/>
        <v>0</v>
      </c>
      <c r="EC30" s="3">
        <f t="shared" si="25"/>
        <v>0</v>
      </c>
      <c r="ED30" s="3">
        <f t="shared" si="25"/>
        <v>0</v>
      </c>
      <c r="EE30" s="3">
        <f t="shared" si="25"/>
        <v>0</v>
      </c>
      <c r="EF30" s="3">
        <f t="shared" si="25"/>
        <v>0</v>
      </c>
      <c r="EG30" s="3">
        <f t="shared" si="25"/>
        <v>0</v>
      </c>
      <c r="EH30" s="3">
        <f t="shared" si="25"/>
        <v>0</v>
      </c>
      <c r="EI30" s="3">
        <f t="shared" si="25"/>
        <v>0</v>
      </c>
      <c r="EJ30" s="3">
        <f t="shared" si="25"/>
        <v>0</v>
      </c>
      <c r="EK30" s="3">
        <f t="shared" si="25"/>
        <v>0</v>
      </c>
      <c r="EL30" s="3">
        <f t="shared" si="25"/>
        <v>0</v>
      </c>
      <c r="EM30" s="3">
        <f t="shared" ref="EM30:FR30" si="26">EM36</f>
        <v>0</v>
      </c>
      <c r="EN30" s="3">
        <f t="shared" si="26"/>
        <v>0</v>
      </c>
      <c r="EO30" s="3">
        <f t="shared" si="26"/>
        <v>0</v>
      </c>
      <c r="EP30" s="3">
        <f t="shared" si="26"/>
        <v>0</v>
      </c>
      <c r="EQ30" s="3">
        <f t="shared" si="26"/>
        <v>0</v>
      </c>
      <c r="ER30" s="3">
        <f t="shared" si="26"/>
        <v>0</v>
      </c>
      <c r="ES30" s="3">
        <f t="shared" si="26"/>
        <v>0</v>
      </c>
      <c r="ET30" s="3">
        <f t="shared" si="26"/>
        <v>0</v>
      </c>
      <c r="EU30" s="3">
        <f t="shared" si="26"/>
        <v>0</v>
      </c>
      <c r="EV30" s="3">
        <f t="shared" si="26"/>
        <v>0</v>
      </c>
      <c r="EW30" s="3">
        <f t="shared" si="26"/>
        <v>0</v>
      </c>
      <c r="EX30" s="3">
        <f t="shared" si="26"/>
        <v>0</v>
      </c>
      <c r="EY30" s="3">
        <f t="shared" si="26"/>
        <v>0</v>
      </c>
      <c r="EZ30" s="3">
        <f t="shared" si="26"/>
        <v>0</v>
      </c>
      <c r="FA30" s="3">
        <f t="shared" si="26"/>
        <v>0</v>
      </c>
      <c r="FB30" s="3">
        <f t="shared" si="26"/>
        <v>0</v>
      </c>
      <c r="FC30" s="3">
        <f t="shared" si="26"/>
        <v>0</v>
      </c>
      <c r="FD30" s="3">
        <f t="shared" si="26"/>
        <v>0</v>
      </c>
      <c r="FE30" s="3">
        <f t="shared" si="26"/>
        <v>0</v>
      </c>
      <c r="FF30" s="3">
        <f t="shared" si="26"/>
        <v>0</v>
      </c>
      <c r="FG30" s="3">
        <f t="shared" si="26"/>
        <v>0</v>
      </c>
      <c r="FH30" s="3">
        <f t="shared" si="26"/>
        <v>0</v>
      </c>
      <c r="FI30" s="3">
        <f t="shared" si="26"/>
        <v>0</v>
      </c>
      <c r="FJ30" s="3">
        <f t="shared" si="26"/>
        <v>0</v>
      </c>
      <c r="FK30" s="3">
        <f t="shared" si="26"/>
        <v>0</v>
      </c>
      <c r="FL30" s="3">
        <f t="shared" si="26"/>
        <v>0</v>
      </c>
      <c r="FM30" s="3">
        <f t="shared" si="26"/>
        <v>0</v>
      </c>
      <c r="FN30" s="3">
        <f t="shared" si="26"/>
        <v>0</v>
      </c>
      <c r="FO30" s="3">
        <f t="shared" si="26"/>
        <v>0</v>
      </c>
      <c r="FP30" s="3">
        <f t="shared" si="26"/>
        <v>0</v>
      </c>
      <c r="FQ30" s="3">
        <f t="shared" si="26"/>
        <v>0</v>
      </c>
      <c r="FR30" s="3">
        <f t="shared" si="26"/>
        <v>0</v>
      </c>
      <c r="FS30" s="3">
        <f t="shared" ref="FS30:GX30" si="27">FS36</f>
        <v>0</v>
      </c>
      <c r="FT30" s="3">
        <f t="shared" si="27"/>
        <v>0</v>
      </c>
      <c r="FU30" s="3">
        <f t="shared" si="27"/>
        <v>0</v>
      </c>
      <c r="FV30" s="3">
        <f t="shared" si="27"/>
        <v>0</v>
      </c>
      <c r="FW30" s="3">
        <f t="shared" si="27"/>
        <v>0</v>
      </c>
      <c r="FX30" s="3">
        <f t="shared" si="27"/>
        <v>0</v>
      </c>
      <c r="FY30" s="3">
        <f t="shared" si="27"/>
        <v>0</v>
      </c>
      <c r="FZ30" s="3">
        <f t="shared" si="27"/>
        <v>0</v>
      </c>
      <c r="GA30" s="3">
        <f t="shared" si="27"/>
        <v>0</v>
      </c>
      <c r="GB30" s="3">
        <f t="shared" si="27"/>
        <v>0</v>
      </c>
      <c r="GC30" s="3">
        <f t="shared" si="27"/>
        <v>0</v>
      </c>
      <c r="GD30" s="3">
        <f t="shared" si="27"/>
        <v>0</v>
      </c>
      <c r="GE30" s="3">
        <f t="shared" si="27"/>
        <v>0</v>
      </c>
      <c r="GF30" s="3">
        <f t="shared" si="27"/>
        <v>0</v>
      </c>
      <c r="GG30" s="3">
        <f t="shared" si="27"/>
        <v>0</v>
      </c>
      <c r="GH30" s="3">
        <f t="shared" si="27"/>
        <v>0</v>
      </c>
      <c r="GI30" s="3">
        <f t="shared" si="27"/>
        <v>0</v>
      </c>
      <c r="GJ30" s="3">
        <f t="shared" si="27"/>
        <v>0</v>
      </c>
      <c r="GK30" s="3">
        <f t="shared" si="27"/>
        <v>0</v>
      </c>
      <c r="GL30" s="3">
        <f t="shared" si="27"/>
        <v>0</v>
      </c>
      <c r="GM30" s="3">
        <f t="shared" si="27"/>
        <v>0</v>
      </c>
      <c r="GN30" s="3">
        <f t="shared" si="27"/>
        <v>0</v>
      </c>
      <c r="GO30" s="3">
        <f t="shared" si="27"/>
        <v>0</v>
      </c>
      <c r="GP30" s="3">
        <f t="shared" si="27"/>
        <v>0</v>
      </c>
      <c r="GQ30" s="3">
        <f t="shared" si="27"/>
        <v>0</v>
      </c>
      <c r="GR30" s="3">
        <f t="shared" si="27"/>
        <v>0</v>
      </c>
      <c r="GS30" s="3">
        <f t="shared" si="27"/>
        <v>0</v>
      </c>
      <c r="GT30" s="3">
        <f t="shared" si="27"/>
        <v>0</v>
      </c>
      <c r="GU30" s="3">
        <f t="shared" si="27"/>
        <v>0</v>
      </c>
      <c r="GV30" s="3">
        <f t="shared" si="27"/>
        <v>0</v>
      </c>
      <c r="GW30" s="3">
        <f t="shared" si="27"/>
        <v>0</v>
      </c>
      <c r="GX30" s="3">
        <f t="shared" si="27"/>
        <v>0</v>
      </c>
    </row>
    <row r="32" spans="1:245" x14ac:dyDescent="0.2">
      <c r="A32">
        <v>17</v>
      </c>
      <c r="B32">
        <v>1</v>
      </c>
      <c r="C32">
        <f>ROW(SmtRes!A3)</f>
        <v>3</v>
      </c>
      <c r="D32">
        <f>ROW(EtalonRes!A3)</f>
        <v>3</v>
      </c>
      <c r="E32" t="s">
        <v>17</v>
      </c>
      <c r="F32" t="s">
        <v>18</v>
      </c>
      <c r="G32" t="s">
        <v>19</v>
      </c>
      <c r="H32" t="s">
        <v>20</v>
      </c>
      <c r="I32">
        <v>0</v>
      </c>
      <c r="J32">
        <v>0</v>
      </c>
      <c r="O32">
        <f>ROUND(CP32,1)</f>
        <v>0</v>
      </c>
      <c r="P32">
        <f>ROUND(CQ32*I32,1)</f>
        <v>0</v>
      </c>
      <c r="Q32">
        <f>ROUND(CR32*I32,1)</f>
        <v>0</v>
      </c>
      <c r="R32">
        <f>ROUND(CS32*I32,1)</f>
        <v>0</v>
      </c>
      <c r="S32">
        <f>ROUND(CT32*I32,1)</f>
        <v>0</v>
      </c>
      <c r="T32">
        <f>ROUND(CU32*I32,1)</f>
        <v>0</v>
      </c>
      <c r="U32">
        <f>CV32*I32</f>
        <v>0</v>
      </c>
      <c r="V32">
        <f>CW32*I32</f>
        <v>0</v>
      </c>
      <c r="W32">
        <f>ROUND(CX32*I32,1)</f>
        <v>0</v>
      </c>
      <c r="X32">
        <f t="shared" ref="X32:Y34" si="28">ROUND(CY32,1)</f>
        <v>0</v>
      </c>
      <c r="Y32">
        <f t="shared" si="28"/>
        <v>0</v>
      </c>
      <c r="AA32">
        <v>47538294</v>
      </c>
      <c r="AB32">
        <f>ROUND((AC32+AD32+AF32),1)</f>
        <v>292</v>
      </c>
      <c r="AC32">
        <f>ROUND((ES32),1)</f>
        <v>0</v>
      </c>
      <c r="AD32">
        <f>ROUND((((ET32)-(EU32))+AE32),1)</f>
        <v>0</v>
      </c>
      <c r="AE32">
        <f t="shared" ref="AE32:AF34" si="29">ROUND((EU32),1)</f>
        <v>0</v>
      </c>
      <c r="AF32">
        <f t="shared" si="29"/>
        <v>292</v>
      </c>
      <c r="AG32">
        <f>ROUND((AP32),1)</f>
        <v>0</v>
      </c>
      <c r="AH32">
        <f t="shared" ref="AH32:AI34" si="30">(EW32)</f>
        <v>34.51</v>
      </c>
      <c r="AI32">
        <f t="shared" si="30"/>
        <v>0</v>
      </c>
      <c r="AJ32">
        <f>(AS32)</f>
        <v>0</v>
      </c>
      <c r="AK32">
        <v>291.95</v>
      </c>
      <c r="AL32">
        <v>0</v>
      </c>
      <c r="AM32">
        <v>0</v>
      </c>
      <c r="AN32">
        <v>0</v>
      </c>
      <c r="AO32">
        <v>291.95</v>
      </c>
      <c r="AP32">
        <v>0</v>
      </c>
      <c r="AQ32">
        <v>34.51</v>
      </c>
      <c r="AR32">
        <v>0</v>
      </c>
      <c r="AS32">
        <v>0</v>
      </c>
      <c r="AT32">
        <v>77</v>
      </c>
      <c r="AU32">
        <v>50</v>
      </c>
      <c r="AV32">
        <v>1</v>
      </c>
      <c r="AW32">
        <v>1</v>
      </c>
      <c r="AZ32">
        <v>1</v>
      </c>
      <c r="BA32">
        <v>32.83</v>
      </c>
      <c r="BB32">
        <v>1</v>
      </c>
      <c r="BC32">
        <v>1</v>
      </c>
      <c r="BD32" t="s">
        <v>5</v>
      </c>
      <c r="BE32" t="s">
        <v>5</v>
      </c>
      <c r="BF32" t="s">
        <v>5</v>
      </c>
      <c r="BG32" t="s">
        <v>5</v>
      </c>
      <c r="BH32">
        <v>0</v>
      </c>
      <c r="BI32">
        <v>1</v>
      </c>
      <c r="BJ32" t="s">
        <v>21</v>
      </c>
      <c r="BM32">
        <v>63001</v>
      </c>
      <c r="BN32">
        <v>0</v>
      </c>
      <c r="BO32" t="s">
        <v>18</v>
      </c>
      <c r="BP32">
        <v>1</v>
      </c>
      <c r="BQ32">
        <v>6</v>
      </c>
      <c r="BR32">
        <v>0</v>
      </c>
      <c r="BS32">
        <v>32.83</v>
      </c>
      <c r="BT32">
        <v>1</v>
      </c>
      <c r="BU32">
        <v>1</v>
      </c>
      <c r="BV32">
        <v>1</v>
      </c>
      <c r="BW32">
        <v>1</v>
      </c>
      <c r="BX32">
        <v>1</v>
      </c>
      <c r="BY32" t="s">
        <v>5</v>
      </c>
      <c r="BZ32">
        <v>77</v>
      </c>
      <c r="CA32">
        <v>50</v>
      </c>
      <c r="CE32">
        <v>0</v>
      </c>
      <c r="CF32">
        <v>0</v>
      </c>
      <c r="CG32">
        <v>0</v>
      </c>
      <c r="CM32">
        <v>0</v>
      </c>
      <c r="CN32" t="s">
        <v>5</v>
      </c>
      <c r="CO32">
        <v>0</v>
      </c>
      <c r="CP32">
        <f>(P32+Q32+S32)</f>
        <v>0</v>
      </c>
      <c r="CQ32">
        <f>AC32*BC32</f>
        <v>0</v>
      </c>
      <c r="CR32">
        <f>AD32*BB32</f>
        <v>0</v>
      </c>
      <c r="CS32">
        <f>AE32*BS32</f>
        <v>0</v>
      </c>
      <c r="CT32">
        <f>AF32*BA32</f>
        <v>9586.3599999999988</v>
      </c>
      <c r="CU32">
        <f t="shared" ref="CU32:CX34" si="31">AG32</f>
        <v>0</v>
      </c>
      <c r="CV32">
        <f t="shared" si="31"/>
        <v>34.51</v>
      </c>
      <c r="CW32">
        <f t="shared" si="31"/>
        <v>0</v>
      </c>
      <c r="CX32">
        <f t="shared" si="31"/>
        <v>0</v>
      </c>
      <c r="CY32">
        <f>(((S32+R32)*AT32)/100)</f>
        <v>0</v>
      </c>
      <c r="CZ32">
        <f>(((S32+R32)*AU32)/100)</f>
        <v>0</v>
      </c>
      <c r="DC32" t="s">
        <v>5</v>
      </c>
      <c r="DD32" t="s">
        <v>5</v>
      </c>
      <c r="DE32" t="s">
        <v>5</v>
      </c>
      <c r="DF32" t="s">
        <v>5</v>
      </c>
      <c r="DG32" t="s">
        <v>5</v>
      </c>
      <c r="DH32" t="s">
        <v>5</v>
      </c>
      <c r="DI32" t="s">
        <v>5</v>
      </c>
      <c r="DJ32" t="s">
        <v>5</v>
      </c>
      <c r="DK32" t="s">
        <v>5</v>
      </c>
      <c r="DL32" t="s">
        <v>5</v>
      </c>
      <c r="DM32" t="s">
        <v>5</v>
      </c>
      <c r="DN32">
        <v>0</v>
      </c>
      <c r="DO32">
        <v>0</v>
      </c>
      <c r="DP32">
        <v>1</v>
      </c>
      <c r="DQ32">
        <v>1</v>
      </c>
      <c r="DU32">
        <v>1005</v>
      </c>
      <c r="DV32" t="s">
        <v>20</v>
      </c>
      <c r="DW32" t="s">
        <v>20</v>
      </c>
      <c r="DX32">
        <v>100</v>
      </c>
      <c r="EE32">
        <v>44314460</v>
      </c>
      <c r="EF32">
        <v>6</v>
      </c>
      <c r="EG32" t="s">
        <v>22</v>
      </c>
      <c r="EH32">
        <v>0</v>
      </c>
      <c r="EI32" t="s">
        <v>5</v>
      </c>
      <c r="EJ32">
        <v>1</v>
      </c>
      <c r="EK32">
        <v>63001</v>
      </c>
      <c r="EL32" t="s">
        <v>23</v>
      </c>
      <c r="EM32" t="s">
        <v>24</v>
      </c>
      <c r="EO32" t="s">
        <v>5</v>
      </c>
      <c r="EQ32">
        <v>0</v>
      </c>
      <c r="ER32">
        <v>291.95</v>
      </c>
      <c r="ES32">
        <v>0</v>
      </c>
      <c r="ET32">
        <v>0</v>
      </c>
      <c r="EU32">
        <v>0</v>
      </c>
      <c r="EV32">
        <v>291.95</v>
      </c>
      <c r="EW32">
        <v>34.51</v>
      </c>
      <c r="EX32">
        <v>0</v>
      </c>
      <c r="EY32">
        <v>0</v>
      </c>
      <c r="FQ32">
        <v>0</v>
      </c>
      <c r="FR32">
        <f>ROUND(IF(AND(BH32=3,BI32=3),P32,0),1)</f>
        <v>0</v>
      </c>
      <c r="FS32">
        <v>0</v>
      </c>
      <c r="FX32">
        <v>77</v>
      </c>
      <c r="FY32">
        <v>50</v>
      </c>
      <c r="GA32" t="s">
        <v>5</v>
      </c>
      <c r="GD32">
        <v>1</v>
      </c>
      <c r="GF32">
        <v>633686733</v>
      </c>
      <c r="GG32">
        <v>2</v>
      </c>
      <c r="GH32">
        <v>1</v>
      </c>
      <c r="GI32">
        <v>2</v>
      </c>
      <c r="GJ32">
        <v>0</v>
      </c>
      <c r="GK32">
        <v>0</v>
      </c>
      <c r="GL32">
        <f>ROUND(IF(AND(BH32=3,BI32=3,FS32&lt;&gt;0),P32,0),1)</f>
        <v>0</v>
      </c>
      <c r="GM32">
        <f>ROUND(O32+X32+Y32,1)+GX32</f>
        <v>0</v>
      </c>
      <c r="GN32">
        <f>IF(OR(BI32=0,BI32=1),ROUND(O32+X32+Y32,1),0)</f>
        <v>0</v>
      </c>
      <c r="GO32">
        <f>IF(BI32=2,ROUND(O32+X32+Y32,1),0)</f>
        <v>0</v>
      </c>
      <c r="GP32">
        <f>IF(BI32=4,ROUND(O32+X32+Y32,1)+GX32,0)</f>
        <v>0</v>
      </c>
      <c r="GR32">
        <v>0</v>
      </c>
      <c r="GS32">
        <v>3</v>
      </c>
      <c r="GT32">
        <v>0</v>
      </c>
      <c r="GU32" t="s">
        <v>5</v>
      </c>
      <c r="GV32">
        <f>ROUND((GT32),1)</f>
        <v>0</v>
      </c>
      <c r="GW32">
        <v>1</v>
      </c>
      <c r="GX32">
        <f>ROUND(HC32*I32,1)</f>
        <v>0</v>
      </c>
      <c r="HA32">
        <v>0</v>
      </c>
      <c r="HB32">
        <v>0</v>
      </c>
      <c r="HC32">
        <f>GV32*GW32</f>
        <v>0</v>
      </c>
      <c r="IK32">
        <v>0</v>
      </c>
    </row>
    <row r="33" spans="1:245" x14ac:dyDescent="0.2">
      <c r="A33">
        <v>18</v>
      </c>
      <c r="B33">
        <v>1</v>
      </c>
      <c r="C33">
        <v>2</v>
      </c>
      <c r="E33" t="s">
        <v>25</v>
      </c>
      <c r="F33" t="s">
        <v>26</v>
      </c>
      <c r="G33" t="s">
        <v>27</v>
      </c>
      <c r="H33" t="s">
        <v>28</v>
      </c>
      <c r="I33">
        <f>I32*J33</f>
        <v>0</v>
      </c>
      <c r="J33">
        <v>0.35599999999999998</v>
      </c>
      <c r="O33">
        <f>ROUND(CP33,1)</f>
        <v>0</v>
      </c>
      <c r="P33">
        <f>ROUND(CQ33*I33,1)</f>
        <v>0</v>
      </c>
      <c r="Q33">
        <f>ROUND(CR33*I33,1)</f>
        <v>0</v>
      </c>
      <c r="R33">
        <f>ROUND(CS33*I33,1)</f>
        <v>0</v>
      </c>
      <c r="S33">
        <f>ROUND(CT33*I33,1)</f>
        <v>0</v>
      </c>
      <c r="T33">
        <f>ROUND(CU33*I33,1)</f>
        <v>0</v>
      </c>
      <c r="U33">
        <f>CV33*I33</f>
        <v>0</v>
      </c>
      <c r="V33">
        <f>CW33*I33</f>
        <v>0</v>
      </c>
      <c r="W33">
        <f>ROUND(CX33*I33,1)</f>
        <v>0</v>
      </c>
      <c r="X33">
        <f t="shared" si="28"/>
        <v>0</v>
      </c>
      <c r="Y33">
        <f t="shared" si="28"/>
        <v>0</v>
      </c>
      <c r="AA33">
        <v>47538294</v>
      </c>
      <c r="AB33">
        <f>ROUND((AC33+AD33+AF33),1)</f>
        <v>0</v>
      </c>
      <c r="AC33">
        <f>ROUND((ES33),1)</f>
        <v>0</v>
      </c>
      <c r="AD33">
        <f>ROUND((((ET33)-(EU33))+AE33),1)</f>
        <v>0</v>
      </c>
      <c r="AE33">
        <f t="shared" si="29"/>
        <v>0</v>
      </c>
      <c r="AF33">
        <f t="shared" si="29"/>
        <v>0</v>
      </c>
      <c r="AG33">
        <f>ROUND((AP33),1)</f>
        <v>0</v>
      </c>
      <c r="AH33">
        <f t="shared" si="30"/>
        <v>0</v>
      </c>
      <c r="AI33">
        <f t="shared" si="30"/>
        <v>0</v>
      </c>
      <c r="AJ33">
        <f>(AS33)</f>
        <v>0</v>
      </c>
      <c r="AK33">
        <v>0</v>
      </c>
      <c r="AL33">
        <v>0</v>
      </c>
      <c r="AM33">
        <v>0</v>
      </c>
      <c r="AN33">
        <v>0</v>
      </c>
      <c r="AO33">
        <v>0</v>
      </c>
      <c r="AP33">
        <v>0</v>
      </c>
      <c r="AQ33">
        <v>0</v>
      </c>
      <c r="AR33">
        <v>0</v>
      </c>
      <c r="AS33">
        <v>0</v>
      </c>
      <c r="AT33">
        <v>77</v>
      </c>
      <c r="AU33">
        <v>50</v>
      </c>
      <c r="AV33">
        <v>1</v>
      </c>
      <c r="AW33">
        <v>1</v>
      </c>
      <c r="AZ33">
        <v>1</v>
      </c>
      <c r="BA33">
        <v>1</v>
      </c>
      <c r="BB33">
        <v>1</v>
      </c>
      <c r="BC33">
        <v>1</v>
      </c>
      <c r="BD33" t="s">
        <v>5</v>
      </c>
      <c r="BE33" t="s">
        <v>5</v>
      </c>
      <c r="BF33" t="s">
        <v>5</v>
      </c>
      <c r="BG33" t="s">
        <v>5</v>
      </c>
      <c r="BH33">
        <v>3</v>
      </c>
      <c r="BI33">
        <v>1</v>
      </c>
      <c r="BJ33" t="s">
        <v>5</v>
      </c>
      <c r="BM33">
        <v>63001</v>
      </c>
      <c r="BN33">
        <v>0</v>
      </c>
      <c r="BO33" t="s">
        <v>5</v>
      </c>
      <c r="BP33">
        <v>0</v>
      </c>
      <c r="BQ33">
        <v>6</v>
      </c>
      <c r="BR33">
        <v>0</v>
      </c>
      <c r="BS33">
        <v>1</v>
      </c>
      <c r="BT33">
        <v>1</v>
      </c>
      <c r="BU33">
        <v>1</v>
      </c>
      <c r="BV33">
        <v>1</v>
      </c>
      <c r="BW33">
        <v>1</v>
      </c>
      <c r="BX33">
        <v>1</v>
      </c>
      <c r="BY33" t="s">
        <v>5</v>
      </c>
      <c r="BZ33">
        <v>77</v>
      </c>
      <c r="CA33">
        <v>50</v>
      </c>
      <c r="CE33">
        <v>0</v>
      </c>
      <c r="CF33">
        <v>0</v>
      </c>
      <c r="CG33">
        <v>0</v>
      </c>
      <c r="CM33">
        <v>0</v>
      </c>
      <c r="CN33" t="s">
        <v>5</v>
      </c>
      <c r="CO33">
        <v>0</v>
      </c>
      <c r="CP33">
        <f>(P33+Q33+S33)</f>
        <v>0</v>
      </c>
      <c r="CQ33">
        <f>AC33*BC33</f>
        <v>0</v>
      </c>
      <c r="CR33">
        <f>AD33*BB33</f>
        <v>0</v>
      </c>
      <c r="CS33">
        <f>AE33*BS33</f>
        <v>0</v>
      </c>
      <c r="CT33">
        <f>AF33*BA33</f>
        <v>0</v>
      </c>
      <c r="CU33">
        <f t="shared" si="31"/>
        <v>0</v>
      </c>
      <c r="CV33">
        <f t="shared" si="31"/>
        <v>0</v>
      </c>
      <c r="CW33">
        <f t="shared" si="31"/>
        <v>0</v>
      </c>
      <c r="CX33">
        <f t="shared" si="31"/>
        <v>0</v>
      </c>
      <c r="CY33">
        <f>(((S33+R33)*AT33)/100)</f>
        <v>0</v>
      </c>
      <c r="CZ33">
        <f>(((S33+R33)*AU33)/100)</f>
        <v>0</v>
      </c>
      <c r="DC33" t="s">
        <v>5</v>
      </c>
      <c r="DD33" t="s">
        <v>5</v>
      </c>
      <c r="DE33" t="s">
        <v>5</v>
      </c>
      <c r="DF33" t="s">
        <v>5</v>
      </c>
      <c r="DG33" t="s">
        <v>5</v>
      </c>
      <c r="DH33" t="s">
        <v>5</v>
      </c>
      <c r="DI33" t="s">
        <v>5</v>
      </c>
      <c r="DJ33" t="s">
        <v>5</v>
      </c>
      <c r="DK33" t="s">
        <v>5</v>
      </c>
      <c r="DL33" t="s">
        <v>5</v>
      </c>
      <c r="DM33" t="s">
        <v>5</v>
      </c>
      <c r="DN33">
        <v>0</v>
      </c>
      <c r="DO33">
        <v>0</v>
      </c>
      <c r="DP33">
        <v>1</v>
      </c>
      <c r="DQ33">
        <v>1</v>
      </c>
      <c r="DU33">
        <v>1009</v>
      </c>
      <c r="DV33" t="s">
        <v>28</v>
      </c>
      <c r="DW33" t="s">
        <v>28</v>
      </c>
      <c r="DX33">
        <v>1000</v>
      </c>
      <c r="EE33">
        <v>44314460</v>
      </c>
      <c r="EF33">
        <v>6</v>
      </c>
      <c r="EG33" t="s">
        <v>22</v>
      </c>
      <c r="EH33">
        <v>0</v>
      </c>
      <c r="EI33" t="s">
        <v>5</v>
      </c>
      <c r="EJ33">
        <v>1</v>
      </c>
      <c r="EK33">
        <v>63001</v>
      </c>
      <c r="EL33" t="s">
        <v>23</v>
      </c>
      <c r="EM33" t="s">
        <v>24</v>
      </c>
      <c r="EO33" t="s">
        <v>5</v>
      </c>
      <c r="EQ33">
        <v>0</v>
      </c>
      <c r="ER33">
        <v>0</v>
      </c>
      <c r="ES33">
        <v>0</v>
      </c>
      <c r="ET33">
        <v>0</v>
      </c>
      <c r="EU33">
        <v>0</v>
      </c>
      <c r="EV33">
        <v>0</v>
      </c>
      <c r="EW33">
        <v>0</v>
      </c>
      <c r="EX33">
        <v>0</v>
      </c>
      <c r="FQ33">
        <v>0</v>
      </c>
      <c r="FR33">
        <f>ROUND(IF(AND(BH33=3,BI33=3),P33,0),1)</f>
        <v>0</v>
      </c>
      <c r="FS33">
        <v>0</v>
      </c>
      <c r="FX33">
        <v>77</v>
      </c>
      <c r="FY33">
        <v>50</v>
      </c>
      <c r="GA33" t="s">
        <v>5</v>
      </c>
      <c r="GD33">
        <v>1</v>
      </c>
      <c r="GF33">
        <v>-1296435862</v>
      </c>
      <c r="GG33">
        <v>2</v>
      </c>
      <c r="GH33">
        <v>1</v>
      </c>
      <c r="GI33">
        <v>-2</v>
      </c>
      <c r="GJ33">
        <v>0</v>
      </c>
      <c r="GK33">
        <v>0</v>
      </c>
      <c r="GL33">
        <f>ROUND(IF(AND(BH33=3,BI33=3,FS33&lt;&gt;0),P33,0),1)</f>
        <v>0</v>
      </c>
      <c r="GM33">
        <f>ROUND(O33+X33+Y33,1)+GX33</f>
        <v>0</v>
      </c>
      <c r="GN33">
        <f>IF(OR(BI33=0,BI33=1),ROUND(O33+X33+Y33,1),0)</f>
        <v>0</v>
      </c>
      <c r="GO33">
        <f>IF(BI33=2,ROUND(O33+X33+Y33,1),0)</f>
        <v>0</v>
      </c>
      <c r="GP33">
        <f>IF(BI33=4,ROUND(O33+X33+Y33,1)+GX33,0)</f>
        <v>0</v>
      </c>
      <c r="GR33">
        <v>0</v>
      </c>
      <c r="GS33">
        <v>3</v>
      </c>
      <c r="GT33">
        <v>0</v>
      </c>
      <c r="GU33" t="s">
        <v>5</v>
      </c>
      <c r="GV33">
        <f>ROUND((GT33),1)</f>
        <v>0</v>
      </c>
      <c r="GW33">
        <v>1</v>
      </c>
      <c r="GX33">
        <f>ROUND(HC33*I33,1)</f>
        <v>0</v>
      </c>
      <c r="HA33">
        <v>0</v>
      </c>
      <c r="HB33">
        <v>0</v>
      </c>
      <c r="HC33">
        <f>GV33*GW33</f>
        <v>0</v>
      </c>
      <c r="IK33">
        <v>0</v>
      </c>
    </row>
    <row r="34" spans="1:245" x14ac:dyDescent="0.2">
      <c r="A34">
        <v>18</v>
      </c>
      <c r="B34">
        <v>1</v>
      </c>
      <c r="C34">
        <v>3</v>
      </c>
      <c r="E34" t="s">
        <v>29</v>
      </c>
      <c r="F34" t="s">
        <v>30</v>
      </c>
      <c r="G34" t="s">
        <v>31</v>
      </c>
      <c r="H34" t="s">
        <v>28</v>
      </c>
      <c r="I34">
        <f>I32*J34</f>
        <v>0</v>
      </c>
      <c r="J34">
        <v>0.35599999999999998</v>
      </c>
      <c r="O34">
        <f>ROUND(CP34,1)</f>
        <v>0</v>
      </c>
      <c r="P34">
        <f>ROUND(CQ34*I34,1)</f>
        <v>0</v>
      </c>
      <c r="Q34">
        <f>ROUND(CR34*I34,1)</f>
        <v>0</v>
      </c>
      <c r="R34">
        <f>ROUND(CS34*I34,1)</f>
        <v>0</v>
      </c>
      <c r="S34">
        <f>ROUND(CT34*I34,1)</f>
        <v>0</v>
      </c>
      <c r="T34">
        <f>ROUND(CU34*I34,1)</f>
        <v>0</v>
      </c>
      <c r="U34">
        <f>CV34*I34</f>
        <v>0</v>
      </c>
      <c r="V34">
        <f>CW34*I34</f>
        <v>0</v>
      </c>
      <c r="W34">
        <f>ROUND(CX34*I34,1)</f>
        <v>0</v>
      </c>
      <c r="X34">
        <f t="shared" si="28"/>
        <v>0</v>
      </c>
      <c r="Y34">
        <f t="shared" si="28"/>
        <v>0</v>
      </c>
      <c r="AA34">
        <v>47538294</v>
      </c>
      <c r="AB34">
        <f>ROUND((AC34+AD34+AF34),1)</f>
        <v>0</v>
      </c>
      <c r="AC34">
        <f>ROUND((ES34),1)</f>
        <v>0</v>
      </c>
      <c r="AD34">
        <f>ROUND((((ET34)-(EU34))+AE34),1)</f>
        <v>0</v>
      </c>
      <c r="AE34">
        <f t="shared" si="29"/>
        <v>0</v>
      </c>
      <c r="AF34">
        <f t="shared" si="29"/>
        <v>0</v>
      </c>
      <c r="AG34">
        <f>ROUND((AP34),1)</f>
        <v>0</v>
      </c>
      <c r="AH34">
        <f t="shared" si="30"/>
        <v>0</v>
      </c>
      <c r="AI34">
        <f t="shared" si="30"/>
        <v>0</v>
      </c>
      <c r="AJ34">
        <f>(AS34)</f>
        <v>0</v>
      </c>
      <c r="AK34">
        <v>0</v>
      </c>
      <c r="AL34">
        <v>0</v>
      </c>
      <c r="AM34">
        <v>0</v>
      </c>
      <c r="AN34">
        <v>0</v>
      </c>
      <c r="AO34">
        <v>0</v>
      </c>
      <c r="AP34">
        <v>0</v>
      </c>
      <c r="AQ34">
        <v>0</v>
      </c>
      <c r="AR34">
        <v>0</v>
      </c>
      <c r="AS34">
        <v>0</v>
      </c>
      <c r="AT34">
        <v>77</v>
      </c>
      <c r="AU34">
        <v>50</v>
      </c>
      <c r="AV34">
        <v>1</v>
      </c>
      <c r="AW34">
        <v>1</v>
      </c>
      <c r="AZ34">
        <v>1</v>
      </c>
      <c r="BA34">
        <v>1</v>
      </c>
      <c r="BB34">
        <v>1</v>
      </c>
      <c r="BC34">
        <v>1</v>
      </c>
      <c r="BD34" t="s">
        <v>5</v>
      </c>
      <c r="BE34" t="s">
        <v>5</v>
      </c>
      <c r="BF34" t="s">
        <v>5</v>
      </c>
      <c r="BG34" t="s">
        <v>5</v>
      </c>
      <c r="BH34">
        <v>3</v>
      </c>
      <c r="BI34">
        <v>1</v>
      </c>
      <c r="BJ34" t="s">
        <v>5</v>
      </c>
      <c r="BM34">
        <v>63001</v>
      </c>
      <c r="BN34">
        <v>0</v>
      </c>
      <c r="BO34" t="s">
        <v>5</v>
      </c>
      <c r="BP34">
        <v>0</v>
      </c>
      <c r="BQ34">
        <v>6</v>
      </c>
      <c r="BR34">
        <v>0</v>
      </c>
      <c r="BS34">
        <v>1</v>
      </c>
      <c r="BT34">
        <v>1</v>
      </c>
      <c r="BU34">
        <v>1</v>
      </c>
      <c r="BV34">
        <v>1</v>
      </c>
      <c r="BW34">
        <v>1</v>
      </c>
      <c r="BX34">
        <v>1</v>
      </c>
      <c r="BY34" t="s">
        <v>5</v>
      </c>
      <c r="BZ34">
        <v>77</v>
      </c>
      <c r="CA34">
        <v>50</v>
      </c>
      <c r="CE34">
        <v>0</v>
      </c>
      <c r="CF34">
        <v>0</v>
      </c>
      <c r="CG34">
        <v>0</v>
      </c>
      <c r="CM34">
        <v>0</v>
      </c>
      <c r="CN34" t="s">
        <v>5</v>
      </c>
      <c r="CO34">
        <v>0</v>
      </c>
      <c r="CP34">
        <f>(P34+Q34+S34)</f>
        <v>0</v>
      </c>
      <c r="CQ34">
        <f>AC34*BC34</f>
        <v>0</v>
      </c>
      <c r="CR34">
        <f>AD34*BB34</f>
        <v>0</v>
      </c>
      <c r="CS34">
        <f>AE34*BS34</f>
        <v>0</v>
      </c>
      <c r="CT34">
        <f>AF34*BA34</f>
        <v>0</v>
      </c>
      <c r="CU34">
        <f t="shared" si="31"/>
        <v>0</v>
      </c>
      <c r="CV34">
        <f t="shared" si="31"/>
        <v>0</v>
      </c>
      <c r="CW34">
        <f t="shared" si="31"/>
        <v>0</v>
      </c>
      <c r="CX34">
        <f t="shared" si="31"/>
        <v>0</v>
      </c>
      <c r="CY34">
        <f>(((S34+R34)*AT34)/100)</f>
        <v>0</v>
      </c>
      <c r="CZ34">
        <f>(((S34+R34)*AU34)/100)</f>
        <v>0</v>
      </c>
      <c r="DC34" t="s">
        <v>5</v>
      </c>
      <c r="DD34" t="s">
        <v>5</v>
      </c>
      <c r="DE34" t="s">
        <v>5</v>
      </c>
      <c r="DF34" t="s">
        <v>5</v>
      </c>
      <c r="DG34" t="s">
        <v>5</v>
      </c>
      <c r="DH34" t="s">
        <v>5</v>
      </c>
      <c r="DI34" t="s">
        <v>5</v>
      </c>
      <c r="DJ34" t="s">
        <v>5</v>
      </c>
      <c r="DK34" t="s">
        <v>5</v>
      </c>
      <c r="DL34" t="s">
        <v>5</v>
      </c>
      <c r="DM34" t="s">
        <v>5</v>
      </c>
      <c r="DN34">
        <v>0</v>
      </c>
      <c r="DO34">
        <v>0</v>
      </c>
      <c r="DP34">
        <v>1</v>
      </c>
      <c r="DQ34">
        <v>1</v>
      </c>
      <c r="DU34">
        <v>1009</v>
      </c>
      <c r="DV34" t="s">
        <v>28</v>
      </c>
      <c r="DW34" t="s">
        <v>28</v>
      </c>
      <c r="DX34">
        <v>1000</v>
      </c>
      <c r="EE34">
        <v>44314460</v>
      </c>
      <c r="EF34">
        <v>6</v>
      </c>
      <c r="EG34" t="s">
        <v>22</v>
      </c>
      <c r="EH34">
        <v>0</v>
      </c>
      <c r="EI34" t="s">
        <v>5</v>
      </c>
      <c r="EJ34">
        <v>1</v>
      </c>
      <c r="EK34">
        <v>63001</v>
      </c>
      <c r="EL34" t="s">
        <v>23</v>
      </c>
      <c r="EM34" t="s">
        <v>24</v>
      </c>
      <c r="EO34" t="s">
        <v>5</v>
      </c>
      <c r="EQ34">
        <v>0</v>
      </c>
      <c r="ER34">
        <v>0</v>
      </c>
      <c r="ES34">
        <v>0</v>
      </c>
      <c r="ET34">
        <v>0</v>
      </c>
      <c r="EU34">
        <v>0</v>
      </c>
      <c r="EV34">
        <v>0</v>
      </c>
      <c r="EW34">
        <v>0</v>
      </c>
      <c r="EX34">
        <v>0</v>
      </c>
      <c r="FQ34">
        <v>0</v>
      </c>
      <c r="FR34">
        <f>ROUND(IF(AND(BH34=3,BI34=3),P34,0),1)</f>
        <v>0</v>
      </c>
      <c r="FS34">
        <v>0</v>
      </c>
      <c r="FX34">
        <v>77</v>
      </c>
      <c r="FY34">
        <v>50</v>
      </c>
      <c r="GA34" t="s">
        <v>5</v>
      </c>
      <c r="GD34">
        <v>1</v>
      </c>
      <c r="GF34">
        <v>2102561428</v>
      </c>
      <c r="GG34">
        <v>2</v>
      </c>
      <c r="GH34">
        <v>1</v>
      </c>
      <c r="GI34">
        <v>-2</v>
      </c>
      <c r="GJ34">
        <v>0</v>
      </c>
      <c r="GK34">
        <v>0</v>
      </c>
      <c r="GL34">
        <f>ROUND(IF(AND(BH34=3,BI34=3,FS34&lt;&gt;0),P34,0),1)</f>
        <v>0</v>
      </c>
      <c r="GM34">
        <f>ROUND(O34+X34+Y34,1)+GX34</f>
        <v>0</v>
      </c>
      <c r="GN34">
        <f>IF(OR(BI34=0,BI34=1),ROUND(O34+X34+Y34,1),0)</f>
        <v>0</v>
      </c>
      <c r="GO34">
        <f>IF(BI34=2,ROUND(O34+X34+Y34,1),0)</f>
        <v>0</v>
      </c>
      <c r="GP34">
        <f>IF(BI34=4,ROUND(O34+X34+Y34,1)+GX34,0)</f>
        <v>0</v>
      </c>
      <c r="GR34">
        <v>0</v>
      </c>
      <c r="GS34">
        <v>3</v>
      </c>
      <c r="GT34">
        <v>0</v>
      </c>
      <c r="GU34" t="s">
        <v>5</v>
      </c>
      <c r="GV34">
        <f>ROUND((GT34),1)</f>
        <v>0</v>
      </c>
      <c r="GW34">
        <v>1</v>
      </c>
      <c r="GX34">
        <f>ROUND(HC34*I34,1)</f>
        <v>0</v>
      </c>
      <c r="HA34">
        <v>0</v>
      </c>
      <c r="HB34">
        <v>0</v>
      </c>
      <c r="HC34">
        <f>GV34*GW34</f>
        <v>0</v>
      </c>
      <c r="IK34">
        <v>0</v>
      </c>
    </row>
    <row r="36" spans="1:245" x14ac:dyDescent="0.2">
      <c r="A36" s="2">
        <v>51</v>
      </c>
      <c r="B36" s="2">
        <f>B28</f>
        <v>1</v>
      </c>
      <c r="C36" s="2">
        <f>A28</f>
        <v>5</v>
      </c>
      <c r="D36" s="2">
        <f>ROW(A28)</f>
        <v>28</v>
      </c>
      <c r="E36" s="2"/>
      <c r="F36" s="2" t="str">
        <f>IF(F28&lt;&gt;"",F28,"")</f>
        <v>Новый подраздел</v>
      </c>
      <c r="G36" s="2" t="str">
        <f>IF(G28&lt;&gt;"",G28,"")</f>
        <v>Потолки</v>
      </c>
      <c r="H36" s="2">
        <v>0</v>
      </c>
      <c r="I36" s="2"/>
      <c r="J36" s="2"/>
      <c r="K36" s="2"/>
      <c r="L36" s="2"/>
      <c r="M36" s="2"/>
      <c r="N36" s="2"/>
      <c r="O36" s="2">
        <f t="shared" ref="O36:T36" si="32">ROUND(AB36,1)</f>
        <v>0</v>
      </c>
      <c r="P36" s="2">
        <f t="shared" si="32"/>
        <v>0</v>
      </c>
      <c r="Q36" s="2">
        <f t="shared" si="32"/>
        <v>0</v>
      </c>
      <c r="R36" s="2">
        <f t="shared" si="32"/>
        <v>0</v>
      </c>
      <c r="S36" s="2">
        <f t="shared" si="32"/>
        <v>0</v>
      </c>
      <c r="T36" s="2">
        <f t="shared" si="32"/>
        <v>0</v>
      </c>
      <c r="U36" s="2">
        <f>AH36</f>
        <v>0</v>
      </c>
      <c r="V36" s="2">
        <f>AI36</f>
        <v>0</v>
      </c>
      <c r="W36" s="2">
        <f>ROUND(AJ36,1)</f>
        <v>0</v>
      </c>
      <c r="X36" s="2">
        <f>ROUND(AK36,1)</f>
        <v>0</v>
      </c>
      <c r="Y36" s="2">
        <f>ROUND(AL36,1)</f>
        <v>0</v>
      </c>
      <c r="Z36" s="2"/>
      <c r="AA36" s="2"/>
      <c r="AB36" s="2">
        <f>ROUND(SUMIF(AA32:AA34,"=47538294",O32:O34),1)</f>
        <v>0</v>
      </c>
      <c r="AC36" s="2">
        <f>ROUND(SUMIF(AA32:AA34,"=47538294",P32:P34),1)</f>
        <v>0</v>
      </c>
      <c r="AD36" s="2">
        <f>ROUND(SUMIF(AA32:AA34,"=47538294",Q32:Q34),1)</f>
        <v>0</v>
      </c>
      <c r="AE36" s="2">
        <f>ROUND(SUMIF(AA32:AA34,"=47538294",R32:R34),1)</f>
        <v>0</v>
      </c>
      <c r="AF36" s="2">
        <f>ROUND(SUMIF(AA32:AA34,"=47538294",S32:S34),1)</f>
        <v>0</v>
      </c>
      <c r="AG36" s="2">
        <f>ROUND(SUMIF(AA32:AA34,"=47538294",T32:T34),1)</f>
        <v>0</v>
      </c>
      <c r="AH36" s="2">
        <f>SUMIF(AA32:AA34,"=47538294",U32:U34)</f>
        <v>0</v>
      </c>
      <c r="AI36" s="2">
        <f>SUMIF(AA32:AA34,"=47538294",V32:V34)</f>
        <v>0</v>
      </c>
      <c r="AJ36" s="2">
        <f>ROUND(SUMIF(AA32:AA34,"=47538294",W32:W34),1)</f>
        <v>0</v>
      </c>
      <c r="AK36" s="2">
        <f>ROUND(SUMIF(AA32:AA34,"=47538294",X32:X34),1)</f>
        <v>0</v>
      </c>
      <c r="AL36" s="2">
        <f>ROUND(SUMIF(AA32:AA34,"=47538294",Y32:Y34),1)</f>
        <v>0</v>
      </c>
      <c r="AM36" s="2"/>
      <c r="AN36" s="2"/>
      <c r="AO36" s="2">
        <f t="shared" ref="AO36:BD36" si="33">ROUND(BX36,1)</f>
        <v>0</v>
      </c>
      <c r="AP36" s="2">
        <f t="shared" si="33"/>
        <v>0</v>
      </c>
      <c r="AQ36" s="2">
        <f t="shared" si="33"/>
        <v>0</v>
      </c>
      <c r="AR36" s="2">
        <f t="shared" si="33"/>
        <v>0</v>
      </c>
      <c r="AS36" s="2">
        <f t="shared" si="33"/>
        <v>0</v>
      </c>
      <c r="AT36" s="2">
        <f t="shared" si="33"/>
        <v>0</v>
      </c>
      <c r="AU36" s="2">
        <f t="shared" si="33"/>
        <v>0</v>
      </c>
      <c r="AV36" s="2">
        <f t="shared" si="33"/>
        <v>0</v>
      </c>
      <c r="AW36" s="2">
        <f t="shared" si="33"/>
        <v>0</v>
      </c>
      <c r="AX36" s="2">
        <f t="shared" si="33"/>
        <v>0</v>
      </c>
      <c r="AY36" s="2">
        <f t="shared" si="33"/>
        <v>0</v>
      </c>
      <c r="AZ36" s="2">
        <f t="shared" si="33"/>
        <v>0</v>
      </c>
      <c r="BA36" s="2">
        <f t="shared" si="33"/>
        <v>0</v>
      </c>
      <c r="BB36" s="2">
        <f t="shared" si="33"/>
        <v>0</v>
      </c>
      <c r="BC36" s="2">
        <f t="shared" si="33"/>
        <v>0</v>
      </c>
      <c r="BD36" s="2">
        <f t="shared" si="33"/>
        <v>0</v>
      </c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>
        <f>ROUND(SUMIF(AA32:AA34,"=47538294",FQ32:FQ34),1)</f>
        <v>0</v>
      </c>
      <c r="BY36" s="2">
        <f>ROUND(SUMIF(AA32:AA34,"=47538294",FR32:FR34),1)</f>
        <v>0</v>
      </c>
      <c r="BZ36" s="2">
        <f>ROUND(SUMIF(AA32:AA34,"=47538294",GL32:GL34),1)</f>
        <v>0</v>
      </c>
      <c r="CA36" s="2">
        <f>ROUND(SUMIF(AA32:AA34,"=47538294",GM32:GM34),1)</f>
        <v>0</v>
      </c>
      <c r="CB36" s="2">
        <f>ROUND(SUMIF(AA32:AA34,"=47538294",GN32:GN34),1)</f>
        <v>0</v>
      </c>
      <c r="CC36" s="2">
        <f>ROUND(SUMIF(AA32:AA34,"=47538294",GO32:GO34),1)</f>
        <v>0</v>
      </c>
      <c r="CD36" s="2">
        <f>ROUND(SUMIF(AA32:AA34,"=47538294",GP32:GP34),1)</f>
        <v>0</v>
      </c>
      <c r="CE36" s="2">
        <f>AC36-BX36</f>
        <v>0</v>
      </c>
      <c r="CF36" s="2">
        <f>AC36-BY36</f>
        <v>0</v>
      </c>
      <c r="CG36" s="2">
        <f>BX36-BZ36</f>
        <v>0</v>
      </c>
      <c r="CH36" s="2">
        <f>AC36-BX36-BY36+BZ36</f>
        <v>0</v>
      </c>
      <c r="CI36" s="2">
        <f>BY36-BZ36</f>
        <v>0</v>
      </c>
      <c r="CJ36" s="2">
        <f>ROUND(SUMIF(AA32:AA34,"=47538294",GX32:GX34),1)</f>
        <v>0</v>
      </c>
      <c r="CK36" s="2">
        <f>ROUND(SUMIF(AA32:AA34,"=47538294",GY32:GY34),1)</f>
        <v>0</v>
      </c>
      <c r="CL36" s="2">
        <f>ROUND(SUMIF(AA32:AA34,"=47538294",GZ32:GZ34),1)</f>
        <v>0</v>
      </c>
      <c r="CM36" s="2">
        <f>ROUND(SUMIF(AA32:AA34,"=47538294",HD32:HD34),1)</f>
        <v>0</v>
      </c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2"/>
      <c r="DA36" s="2"/>
      <c r="DB36" s="2"/>
      <c r="DC36" s="2"/>
      <c r="DD36" s="2"/>
      <c r="DE36" s="2"/>
      <c r="DF36" s="2"/>
      <c r="DG36" s="3"/>
      <c r="DH36" s="3"/>
      <c r="DI36" s="3"/>
      <c r="DJ36" s="3"/>
      <c r="DK36" s="3"/>
      <c r="DL36" s="3"/>
      <c r="DM36" s="3"/>
      <c r="DN36" s="3"/>
      <c r="DO36" s="3"/>
      <c r="DP36" s="3"/>
      <c r="DQ36" s="3"/>
      <c r="DR36" s="3"/>
      <c r="DS36" s="3"/>
      <c r="DT36" s="3"/>
      <c r="DU36" s="3"/>
      <c r="DV36" s="3"/>
      <c r="DW36" s="3"/>
      <c r="DX36" s="3"/>
      <c r="DY36" s="3"/>
      <c r="DZ36" s="3"/>
      <c r="EA36" s="3"/>
      <c r="EB36" s="3"/>
      <c r="EC36" s="3"/>
      <c r="ED36" s="3"/>
      <c r="EE36" s="3"/>
      <c r="EF36" s="3"/>
      <c r="EG36" s="3"/>
      <c r="EH36" s="3"/>
      <c r="EI36" s="3"/>
      <c r="EJ36" s="3"/>
      <c r="EK36" s="3"/>
      <c r="EL36" s="3"/>
      <c r="EM36" s="3"/>
      <c r="EN36" s="3"/>
      <c r="EO36" s="3"/>
      <c r="EP36" s="3"/>
      <c r="EQ36" s="3"/>
      <c r="ER36" s="3"/>
      <c r="ES36" s="3"/>
      <c r="ET36" s="3"/>
      <c r="EU36" s="3"/>
      <c r="EV36" s="3"/>
      <c r="EW36" s="3"/>
      <c r="EX36" s="3"/>
      <c r="EY36" s="3"/>
      <c r="EZ36" s="3"/>
      <c r="FA36" s="3"/>
      <c r="FB36" s="3"/>
      <c r="FC36" s="3"/>
      <c r="FD36" s="3"/>
      <c r="FE36" s="3"/>
      <c r="FF36" s="3"/>
      <c r="FG36" s="3"/>
      <c r="FH36" s="3"/>
      <c r="FI36" s="3"/>
      <c r="FJ36" s="3"/>
      <c r="FK36" s="3"/>
      <c r="FL36" s="3"/>
      <c r="FM36" s="3"/>
      <c r="FN36" s="3"/>
      <c r="FO36" s="3"/>
      <c r="FP36" s="3"/>
      <c r="FQ36" s="3"/>
      <c r="FR36" s="3"/>
      <c r="FS36" s="3"/>
      <c r="FT36" s="3"/>
      <c r="FU36" s="3"/>
      <c r="FV36" s="3"/>
      <c r="FW36" s="3"/>
      <c r="FX36" s="3"/>
      <c r="FY36" s="3"/>
      <c r="FZ36" s="3"/>
      <c r="GA36" s="3"/>
      <c r="GB36" s="3"/>
      <c r="GC36" s="3"/>
      <c r="GD36" s="3"/>
      <c r="GE36" s="3"/>
      <c r="GF36" s="3"/>
      <c r="GG36" s="3"/>
      <c r="GH36" s="3"/>
      <c r="GI36" s="3"/>
      <c r="GJ36" s="3"/>
      <c r="GK36" s="3"/>
      <c r="GL36" s="3"/>
      <c r="GM36" s="3"/>
      <c r="GN36" s="3"/>
      <c r="GO36" s="3"/>
      <c r="GP36" s="3"/>
      <c r="GQ36" s="3"/>
      <c r="GR36" s="3"/>
      <c r="GS36" s="3"/>
      <c r="GT36" s="3"/>
      <c r="GU36" s="3"/>
      <c r="GV36" s="3"/>
      <c r="GW36" s="3"/>
      <c r="GX36" s="3">
        <v>0</v>
      </c>
    </row>
    <row r="38" spans="1:245" x14ac:dyDescent="0.2">
      <c r="A38" s="4">
        <v>50</v>
      </c>
      <c r="B38" s="4">
        <v>0</v>
      </c>
      <c r="C38" s="4">
        <v>0</v>
      </c>
      <c r="D38" s="4">
        <v>1</v>
      </c>
      <c r="E38" s="4">
        <v>201</v>
      </c>
      <c r="F38" s="4">
        <f>ROUND(Source!O36,O38)</f>
        <v>0</v>
      </c>
      <c r="G38" s="4" t="s">
        <v>32</v>
      </c>
      <c r="H38" s="4" t="s">
        <v>33</v>
      </c>
      <c r="I38" s="4"/>
      <c r="J38" s="4"/>
      <c r="K38" s="4">
        <v>201</v>
      </c>
      <c r="L38" s="4">
        <v>1</v>
      </c>
      <c r="M38" s="4">
        <v>3</v>
      </c>
      <c r="N38" s="4" t="s">
        <v>5</v>
      </c>
      <c r="O38" s="4">
        <v>1</v>
      </c>
      <c r="P38" s="4"/>
      <c r="Q38" s="4"/>
      <c r="R38" s="4"/>
      <c r="S38" s="4"/>
      <c r="T38" s="4"/>
      <c r="U38" s="4"/>
      <c r="V38" s="4"/>
      <c r="W38" s="4"/>
    </row>
    <row r="39" spans="1:245" x14ac:dyDescent="0.2">
      <c r="A39" s="4">
        <v>50</v>
      </c>
      <c r="B39" s="4">
        <v>0</v>
      </c>
      <c r="C39" s="4">
        <v>0</v>
      </c>
      <c r="D39" s="4">
        <v>1</v>
      </c>
      <c r="E39" s="4">
        <v>202</v>
      </c>
      <c r="F39" s="4">
        <f>ROUND(Source!P36,O39)</f>
        <v>0</v>
      </c>
      <c r="G39" s="4" t="s">
        <v>34</v>
      </c>
      <c r="H39" s="4" t="s">
        <v>35</v>
      </c>
      <c r="I39" s="4"/>
      <c r="J39" s="4"/>
      <c r="K39" s="4">
        <v>202</v>
      </c>
      <c r="L39" s="4">
        <v>2</v>
      </c>
      <c r="M39" s="4">
        <v>3</v>
      </c>
      <c r="N39" s="4" t="s">
        <v>5</v>
      </c>
      <c r="O39" s="4">
        <v>1</v>
      </c>
      <c r="P39" s="4"/>
      <c r="Q39" s="4"/>
      <c r="R39" s="4"/>
      <c r="S39" s="4"/>
      <c r="T39" s="4"/>
      <c r="U39" s="4"/>
      <c r="V39" s="4"/>
      <c r="W39" s="4"/>
    </row>
    <row r="40" spans="1:245" x14ac:dyDescent="0.2">
      <c r="A40" s="4">
        <v>50</v>
      </c>
      <c r="B40" s="4">
        <v>0</v>
      </c>
      <c r="C40" s="4">
        <v>0</v>
      </c>
      <c r="D40" s="4">
        <v>1</v>
      </c>
      <c r="E40" s="4">
        <v>222</v>
      </c>
      <c r="F40" s="4">
        <f>ROUND(Source!AO36,O40)</f>
        <v>0</v>
      </c>
      <c r="G40" s="4" t="s">
        <v>36</v>
      </c>
      <c r="H40" s="4" t="s">
        <v>37</v>
      </c>
      <c r="I40" s="4"/>
      <c r="J40" s="4"/>
      <c r="K40" s="4">
        <v>222</v>
      </c>
      <c r="L40" s="4">
        <v>3</v>
      </c>
      <c r="M40" s="4">
        <v>3</v>
      </c>
      <c r="N40" s="4" t="s">
        <v>5</v>
      </c>
      <c r="O40" s="4">
        <v>1</v>
      </c>
      <c r="P40" s="4"/>
      <c r="Q40" s="4"/>
      <c r="R40" s="4"/>
      <c r="S40" s="4"/>
      <c r="T40" s="4"/>
      <c r="U40" s="4"/>
      <c r="V40" s="4"/>
      <c r="W40" s="4"/>
    </row>
    <row r="41" spans="1:245" x14ac:dyDescent="0.2">
      <c r="A41" s="4">
        <v>50</v>
      </c>
      <c r="B41" s="4">
        <v>0</v>
      </c>
      <c r="C41" s="4">
        <v>0</v>
      </c>
      <c r="D41" s="4">
        <v>1</v>
      </c>
      <c r="E41" s="4">
        <v>225</v>
      </c>
      <c r="F41" s="4">
        <f>ROUND(Source!AV36,O41)</f>
        <v>0</v>
      </c>
      <c r="G41" s="4" t="s">
        <v>38</v>
      </c>
      <c r="H41" s="4" t="s">
        <v>39</v>
      </c>
      <c r="I41" s="4"/>
      <c r="J41" s="4"/>
      <c r="K41" s="4">
        <v>225</v>
      </c>
      <c r="L41" s="4">
        <v>4</v>
      </c>
      <c r="M41" s="4">
        <v>3</v>
      </c>
      <c r="N41" s="4" t="s">
        <v>5</v>
      </c>
      <c r="O41" s="4">
        <v>1</v>
      </c>
      <c r="P41" s="4"/>
      <c r="Q41" s="4"/>
      <c r="R41" s="4"/>
      <c r="S41" s="4"/>
      <c r="T41" s="4"/>
      <c r="U41" s="4"/>
      <c r="V41" s="4"/>
      <c r="W41" s="4"/>
    </row>
    <row r="42" spans="1:245" x14ac:dyDescent="0.2">
      <c r="A42" s="4">
        <v>50</v>
      </c>
      <c r="B42" s="4">
        <v>0</v>
      </c>
      <c r="C42" s="4">
        <v>0</v>
      </c>
      <c r="D42" s="4">
        <v>1</v>
      </c>
      <c r="E42" s="4">
        <v>226</v>
      </c>
      <c r="F42" s="4">
        <f>ROUND(Source!AW36,O42)</f>
        <v>0</v>
      </c>
      <c r="G42" s="4" t="s">
        <v>40</v>
      </c>
      <c r="H42" s="4" t="s">
        <v>41</v>
      </c>
      <c r="I42" s="4"/>
      <c r="J42" s="4"/>
      <c r="K42" s="4">
        <v>226</v>
      </c>
      <c r="L42" s="4">
        <v>5</v>
      </c>
      <c r="M42" s="4">
        <v>3</v>
      </c>
      <c r="N42" s="4" t="s">
        <v>5</v>
      </c>
      <c r="O42" s="4">
        <v>1</v>
      </c>
      <c r="P42" s="4"/>
      <c r="Q42" s="4"/>
      <c r="R42" s="4"/>
      <c r="S42" s="4"/>
      <c r="T42" s="4"/>
      <c r="U42" s="4"/>
      <c r="V42" s="4"/>
      <c r="W42" s="4"/>
    </row>
    <row r="43" spans="1:245" x14ac:dyDescent="0.2">
      <c r="A43" s="4">
        <v>50</v>
      </c>
      <c r="B43" s="4">
        <v>0</v>
      </c>
      <c r="C43" s="4">
        <v>0</v>
      </c>
      <c r="D43" s="4">
        <v>1</v>
      </c>
      <c r="E43" s="4">
        <v>227</v>
      </c>
      <c r="F43" s="4">
        <f>ROUND(Source!AX36,O43)</f>
        <v>0</v>
      </c>
      <c r="G43" s="4" t="s">
        <v>42</v>
      </c>
      <c r="H43" s="4" t="s">
        <v>43</v>
      </c>
      <c r="I43" s="4"/>
      <c r="J43" s="4"/>
      <c r="K43" s="4">
        <v>227</v>
      </c>
      <c r="L43" s="4">
        <v>6</v>
      </c>
      <c r="M43" s="4">
        <v>3</v>
      </c>
      <c r="N43" s="4" t="s">
        <v>5</v>
      </c>
      <c r="O43" s="4">
        <v>1</v>
      </c>
      <c r="P43" s="4"/>
      <c r="Q43" s="4"/>
      <c r="R43" s="4"/>
      <c r="S43" s="4"/>
      <c r="T43" s="4"/>
      <c r="U43" s="4"/>
      <c r="V43" s="4"/>
      <c r="W43" s="4"/>
    </row>
    <row r="44" spans="1:245" x14ac:dyDescent="0.2">
      <c r="A44" s="4">
        <v>50</v>
      </c>
      <c r="B44" s="4">
        <v>0</v>
      </c>
      <c r="C44" s="4">
        <v>0</v>
      </c>
      <c r="D44" s="4">
        <v>1</v>
      </c>
      <c r="E44" s="4">
        <v>228</v>
      </c>
      <c r="F44" s="4">
        <f>ROUND(Source!AY36,O44)</f>
        <v>0</v>
      </c>
      <c r="G44" s="4" t="s">
        <v>44</v>
      </c>
      <c r="H44" s="4" t="s">
        <v>45</v>
      </c>
      <c r="I44" s="4"/>
      <c r="J44" s="4"/>
      <c r="K44" s="4">
        <v>228</v>
      </c>
      <c r="L44" s="4">
        <v>7</v>
      </c>
      <c r="M44" s="4">
        <v>3</v>
      </c>
      <c r="N44" s="4" t="s">
        <v>5</v>
      </c>
      <c r="O44" s="4">
        <v>1</v>
      </c>
      <c r="P44" s="4"/>
      <c r="Q44" s="4"/>
      <c r="R44" s="4"/>
      <c r="S44" s="4"/>
      <c r="T44" s="4"/>
      <c r="U44" s="4"/>
      <c r="V44" s="4"/>
      <c r="W44" s="4"/>
    </row>
    <row r="45" spans="1:245" x14ac:dyDescent="0.2">
      <c r="A45" s="4">
        <v>50</v>
      </c>
      <c r="B45" s="4">
        <v>0</v>
      </c>
      <c r="C45" s="4">
        <v>0</v>
      </c>
      <c r="D45" s="4">
        <v>1</v>
      </c>
      <c r="E45" s="4">
        <v>216</v>
      </c>
      <c r="F45" s="4">
        <f>ROUND(Source!AP36,O45)</f>
        <v>0</v>
      </c>
      <c r="G45" s="4" t="s">
        <v>46</v>
      </c>
      <c r="H45" s="4" t="s">
        <v>47</v>
      </c>
      <c r="I45" s="4"/>
      <c r="J45" s="4"/>
      <c r="K45" s="4">
        <v>216</v>
      </c>
      <c r="L45" s="4">
        <v>8</v>
      </c>
      <c r="M45" s="4">
        <v>3</v>
      </c>
      <c r="N45" s="4" t="s">
        <v>5</v>
      </c>
      <c r="O45" s="4">
        <v>1</v>
      </c>
      <c r="P45" s="4"/>
      <c r="Q45" s="4"/>
      <c r="R45" s="4"/>
      <c r="S45" s="4"/>
      <c r="T45" s="4"/>
      <c r="U45" s="4"/>
      <c r="V45" s="4"/>
      <c r="W45" s="4"/>
    </row>
    <row r="46" spans="1:245" x14ac:dyDescent="0.2">
      <c r="A46" s="4">
        <v>50</v>
      </c>
      <c r="B46" s="4">
        <v>0</v>
      </c>
      <c r="C46" s="4">
        <v>0</v>
      </c>
      <c r="D46" s="4">
        <v>1</v>
      </c>
      <c r="E46" s="4">
        <v>223</v>
      </c>
      <c r="F46" s="4">
        <f>ROUND(Source!AQ36,O46)</f>
        <v>0</v>
      </c>
      <c r="G46" s="4" t="s">
        <v>48</v>
      </c>
      <c r="H46" s="4" t="s">
        <v>49</v>
      </c>
      <c r="I46" s="4"/>
      <c r="J46" s="4"/>
      <c r="K46" s="4">
        <v>223</v>
      </c>
      <c r="L46" s="4">
        <v>9</v>
      </c>
      <c r="M46" s="4">
        <v>3</v>
      </c>
      <c r="N46" s="4" t="s">
        <v>5</v>
      </c>
      <c r="O46" s="4">
        <v>1</v>
      </c>
      <c r="P46" s="4"/>
      <c r="Q46" s="4"/>
      <c r="R46" s="4"/>
      <c r="S46" s="4"/>
      <c r="T46" s="4"/>
      <c r="U46" s="4"/>
      <c r="V46" s="4"/>
      <c r="W46" s="4"/>
    </row>
    <row r="47" spans="1:245" x14ac:dyDescent="0.2">
      <c r="A47" s="4">
        <v>50</v>
      </c>
      <c r="B47" s="4">
        <v>0</v>
      </c>
      <c r="C47" s="4">
        <v>0</v>
      </c>
      <c r="D47" s="4">
        <v>1</v>
      </c>
      <c r="E47" s="4">
        <v>229</v>
      </c>
      <c r="F47" s="4">
        <f>ROUND(Source!AZ36,O47)</f>
        <v>0</v>
      </c>
      <c r="G47" s="4" t="s">
        <v>50</v>
      </c>
      <c r="H47" s="4" t="s">
        <v>51</v>
      </c>
      <c r="I47" s="4"/>
      <c r="J47" s="4"/>
      <c r="K47" s="4">
        <v>229</v>
      </c>
      <c r="L47" s="4">
        <v>10</v>
      </c>
      <c r="M47" s="4">
        <v>3</v>
      </c>
      <c r="N47" s="4" t="s">
        <v>5</v>
      </c>
      <c r="O47" s="4">
        <v>1</v>
      </c>
      <c r="P47" s="4"/>
      <c r="Q47" s="4"/>
      <c r="R47" s="4"/>
      <c r="S47" s="4"/>
      <c r="T47" s="4"/>
      <c r="U47" s="4"/>
      <c r="V47" s="4"/>
      <c r="W47" s="4"/>
    </row>
    <row r="48" spans="1:245" x14ac:dyDescent="0.2">
      <c r="A48" s="4">
        <v>50</v>
      </c>
      <c r="B48" s="4">
        <v>0</v>
      </c>
      <c r="C48" s="4">
        <v>0</v>
      </c>
      <c r="D48" s="4">
        <v>1</v>
      </c>
      <c r="E48" s="4">
        <v>203</v>
      </c>
      <c r="F48" s="4">
        <f>ROUND(Source!Q36,O48)</f>
        <v>0</v>
      </c>
      <c r="G48" s="4" t="s">
        <v>52</v>
      </c>
      <c r="H48" s="4" t="s">
        <v>53</v>
      </c>
      <c r="I48" s="4"/>
      <c r="J48" s="4"/>
      <c r="K48" s="4">
        <v>203</v>
      </c>
      <c r="L48" s="4">
        <v>11</v>
      </c>
      <c r="M48" s="4">
        <v>3</v>
      </c>
      <c r="N48" s="4" t="s">
        <v>5</v>
      </c>
      <c r="O48" s="4">
        <v>1</v>
      </c>
      <c r="P48" s="4"/>
      <c r="Q48" s="4"/>
      <c r="R48" s="4"/>
      <c r="S48" s="4"/>
      <c r="T48" s="4"/>
      <c r="U48" s="4"/>
      <c r="V48" s="4"/>
      <c r="W48" s="4"/>
    </row>
    <row r="49" spans="1:23" x14ac:dyDescent="0.2">
      <c r="A49" s="4">
        <v>50</v>
      </c>
      <c r="B49" s="4">
        <v>0</v>
      </c>
      <c r="C49" s="4">
        <v>0</v>
      </c>
      <c r="D49" s="4">
        <v>1</v>
      </c>
      <c r="E49" s="4">
        <v>231</v>
      </c>
      <c r="F49" s="4">
        <f>ROUND(Source!BB36,O49)</f>
        <v>0</v>
      </c>
      <c r="G49" s="4" t="s">
        <v>54</v>
      </c>
      <c r="H49" s="4" t="s">
        <v>55</v>
      </c>
      <c r="I49" s="4"/>
      <c r="J49" s="4"/>
      <c r="K49" s="4">
        <v>231</v>
      </c>
      <c r="L49" s="4">
        <v>12</v>
      </c>
      <c r="M49" s="4">
        <v>3</v>
      </c>
      <c r="N49" s="4" t="s">
        <v>5</v>
      </c>
      <c r="O49" s="4">
        <v>1</v>
      </c>
      <c r="P49" s="4"/>
      <c r="Q49" s="4"/>
      <c r="R49" s="4"/>
      <c r="S49" s="4"/>
      <c r="T49" s="4"/>
      <c r="U49" s="4"/>
      <c r="V49" s="4"/>
      <c r="W49" s="4"/>
    </row>
    <row r="50" spans="1:23" x14ac:dyDescent="0.2">
      <c r="A50" s="4">
        <v>50</v>
      </c>
      <c r="B50" s="4">
        <v>0</v>
      </c>
      <c r="C50" s="4">
        <v>0</v>
      </c>
      <c r="D50" s="4">
        <v>1</v>
      </c>
      <c r="E50" s="4">
        <v>204</v>
      </c>
      <c r="F50" s="4">
        <f>ROUND(Source!R36,O50)</f>
        <v>0</v>
      </c>
      <c r="G50" s="4" t="s">
        <v>56</v>
      </c>
      <c r="H50" s="4" t="s">
        <v>57</v>
      </c>
      <c r="I50" s="4"/>
      <c r="J50" s="4"/>
      <c r="K50" s="4">
        <v>204</v>
      </c>
      <c r="L50" s="4">
        <v>13</v>
      </c>
      <c r="M50" s="4">
        <v>3</v>
      </c>
      <c r="N50" s="4" t="s">
        <v>5</v>
      </c>
      <c r="O50" s="4">
        <v>1</v>
      </c>
      <c r="P50" s="4"/>
      <c r="Q50" s="4"/>
      <c r="R50" s="4"/>
      <c r="S50" s="4"/>
      <c r="T50" s="4"/>
      <c r="U50" s="4"/>
      <c r="V50" s="4"/>
      <c r="W50" s="4"/>
    </row>
    <row r="51" spans="1:23" x14ac:dyDescent="0.2">
      <c r="A51" s="4">
        <v>50</v>
      </c>
      <c r="B51" s="4">
        <v>0</v>
      </c>
      <c r="C51" s="4">
        <v>0</v>
      </c>
      <c r="D51" s="4">
        <v>1</v>
      </c>
      <c r="E51" s="4">
        <v>205</v>
      </c>
      <c r="F51" s="4">
        <f>ROUND(Source!S36,O51)</f>
        <v>0</v>
      </c>
      <c r="G51" s="4" t="s">
        <v>58</v>
      </c>
      <c r="H51" s="4" t="s">
        <v>59</v>
      </c>
      <c r="I51" s="4"/>
      <c r="J51" s="4"/>
      <c r="K51" s="4">
        <v>205</v>
      </c>
      <c r="L51" s="4">
        <v>14</v>
      </c>
      <c r="M51" s="4">
        <v>3</v>
      </c>
      <c r="N51" s="4" t="s">
        <v>5</v>
      </c>
      <c r="O51" s="4">
        <v>1</v>
      </c>
      <c r="P51" s="4"/>
      <c r="Q51" s="4"/>
      <c r="R51" s="4"/>
      <c r="S51" s="4"/>
      <c r="T51" s="4"/>
      <c r="U51" s="4"/>
      <c r="V51" s="4"/>
      <c r="W51" s="4"/>
    </row>
    <row r="52" spans="1:23" x14ac:dyDescent="0.2">
      <c r="A52" s="4">
        <v>50</v>
      </c>
      <c r="B52" s="4">
        <v>0</v>
      </c>
      <c r="C52" s="4">
        <v>0</v>
      </c>
      <c r="D52" s="4">
        <v>1</v>
      </c>
      <c r="E52" s="4">
        <v>232</v>
      </c>
      <c r="F52" s="4">
        <f>ROUND(Source!BC36,O52)</f>
        <v>0</v>
      </c>
      <c r="G52" s="4" t="s">
        <v>60</v>
      </c>
      <c r="H52" s="4" t="s">
        <v>61</v>
      </c>
      <c r="I52" s="4"/>
      <c r="J52" s="4"/>
      <c r="K52" s="4">
        <v>232</v>
      </c>
      <c r="L52" s="4">
        <v>15</v>
      </c>
      <c r="M52" s="4">
        <v>3</v>
      </c>
      <c r="N52" s="4" t="s">
        <v>5</v>
      </c>
      <c r="O52" s="4">
        <v>1</v>
      </c>
      <c r="P52" s="4"/>
      <c r="Q52" s="4"/>
      <c r="R52" s="4"/>
      <c r="S52" s="4"/>
      <c r="T52" s="4"/>
      <c r="U52" s="4"/>
      <c r="V52" s="4"/>
      <c r="W52" s="4"/>
    </row>
    <row r="53" spans="1:23" x14ac:dyDescent="0.2">
      <c r="A53" s="4">
        <v>50</v>
      </c>
      <c r="B53" s="4">
        <v>0</v>
      </c>
      <c r="C53" s="4">
        <v>0</v>
      </c>
      <c r="D53" s="4">
        <v>1</v>
      </c>
      <c r="E53" s="4">
        <v>214</v>
      </c>
      <c r="F53" s="4">
        <f>ROUND(Source!AS36,O53)</f>
        <v>0</v>
      </c>
      <c r="G53" s="4" t="s">
        <v>62</v>
      </c>
      <c r="H53" s="4" t="s">
        <v>63</v>
      </c>
      <c r="I53" s="4"/>
      <c r="J53" s="4"/>
      <c r="K53" s="4">
        <v>214</v>
      </c>
      <c r="L53" s="4">
        <v>16</v>
      </c>
      <c r="M53" s="4">
        <v>3</v>
      </c>
      <c r="N53" s="4" t="s">
        <v>5</v>
      </c>
      <c r="O53" s="4">
        <v>1</v>
      </c>
      <c r="P53" s="4"/>
      <c r="Q53" s="4"/>
      <c r="R53" s="4"/>
      <c r="S53" s="4"/>
      <c r="T53" s="4"/>
      <c r="U53" s="4"/>
      <c r="V53" s="4"/>
      <c r="W53" s="4"/>
    </row>
    <row r="54" spans="1:23" x14ac:dyDescent="0.2">
      <c r="A54" s="4">
        <v>50</v>
      </c>
      <c r="B54" s="4">
        <v>0</v>
      </c>
      <c r="C54" s="4">
        <v>0</v>
      </c>
      <c r="D54" s="4">
        <v>1</v>
      </c>
      <c r="E54" s="4">
        <v>215</v>
      </c>
      <c r="F54" s="4">
        <f>ROUND(Source!AT36,O54)</f>
        <v>0</v>
      </c>
      <c r="G54" s="4" t="s">
        <v>64</v>
      </c>
      <c r="H54" s="4" t="s">
        <v>65</v>
      </c>
      <c r="I54" s="4"/>
      <c r="J54" s="4"/>
      <c r="K54" s="4">
        <v>215</v>
      </c>
      <c r="L54" s="4">
        <v>17</v>
      </c>
      <c r="M54" s="4">
        <v>3</v>
      </c>
      <c r="N54" s="4" t="s">
        <v>5</v>
      </c>
      <c r="O54" s="4">
        <v>1</v>
      </c>
      <c r="P54" s="4"/>
      <c r="Q54" s="4"/>
      <c r="R54" s="4"/>
      <c r="S54" s="4"/>
      <c r="T54" s="4"/>
      <c r="U54" s="4"/>
      <c r="V54" s="4"/>
      <c r="W54" s="4"/>
    </row>
    <row r="55" spans="1:23" x14ac:dyDescent="0.2">
      <c r="A55" s="4">
        <v>50</v>
      </c>
      <c r="B55" s="4">
        <v>0</v>
      </c>
      <c r="C55" s="4">
        <v>0</v>
      </c>
      <c r="D55" s="4">
        <v>1</v>
      </c>
      <c r="E55" s="4">
        <v>217</v>
      </c>
      <c r="F55" s="4">
        <f>ROUND(Source!AU36,O55)</f>
        <v>0</v>
      </c>
      <c r="G55" s="4" t="s">
        <v>66</v>
      </c>
      <c r="H55" s="4" t="s">
        <v>67</v>
      </c>
      <c r="I55" s="4"/>
      <c r="J55" s="4"/>
      <c r="K55" s="4">
        <v>217</v>
      </c>
      <c r="L55" s="4">
        <v>18</v>
      </c>
      <c r="M55" s="4">
        <v>3</v>
      </c>
      <c r="N55" s="4" t="s">
        <v>5</v>
      </c>
      <c r="O55" s="4">
        <v>1</v>
      </c>
      <c r="P55" s="4"/>
      <c r="Q55" s="4"/>
      <c r="R55" s="4"/>
      <c r="S55" s="4"/>
      <c r="T55" s="4"/>
      <c r="U55" s="4"/>
      <c r="V55" s="4"/>
      <c r="W55" s="4"/>
    </row>
    <row r="56" spans="1:23" x14ac:dyDescent="0.2">
      <c r="A56" s="4">
        <v>50</v>
      </c>
      <c r="B56" s="4">
        <v>0</v>
      </c>
      <c r="C56" s="4">
        <v>0</v>
      </c>
      <c r="D56" s="4">
        <v>1</v>
      </c>
      <c r="E56" s="4">
        <v>230</v>
      </c>
      <c r="F56" s="4">
        <f>ROUND(Source!BA36,O56)</f>
        <v>0</v>
      </c>
      <c r="G56" s="4" t="s">
        <v>68</v>
      </c>
      <c r="H56" s="4" t="s">
        <v>69</v>
      </c>
      <c r="I56" s="4"/>
      <c r="J56" s="4"/>
      <c r="K56" s="4">
        <v>230</v>
      </c>
      <c r="L56" s="4">
        <v>19</v>
      </c>
      <c r="M56" s="4">
        <v>3</v>
      </c>
      <c r="N56" s="4" t="s">
        <v>5</v>
      </c>
      <c r="O56" s="4">
        <v>1</v>
      </c>
      <c r="P56" s="4"/>
      <c r="Q56" s="4"/>
      <c r="R56" s="4"/>
      <c r="S56" s="4"/>
      <c r="T56" s="4"/>
      <c r="U56" s="4"/>
      <c r="V56" s="4"/>
      <c r="W56" s="4"/>
    </row>
    <row r="57" spans="1:23" x14ac:dyDescent="0.2">
      <c r="A57" s="4">
        <v>50</v>
      </c>
      <c r="B57" s="4">
        <v>0</v>
      </c>
      <c r="C57" s="4">
        <v>0</v>
      </c>
      <c r="D57" s="4">
        <v>1</v>
      </c>
      <c r="E57" s="4">
        <v>206</v>
      </c>
      <c r="F57" s="4">
        <f>ROUND(Source!T36,O57)</f>
        <v>0</v>
      </c>
      <c r="G57" s="4" t="s">
        <v>70</v>
      </c>
      <c r="H57" s="4" t="s">
        <v>71</v>
      </c>
      <c r="I57" s="4"/>
      <c r="J57" s="4"/>
      <c r="K57" s="4">
        <v>206</v>
      </c>
      <c r="L57" s="4">
        <v>20</v>
      </c>
      <c r="M57" s="4">
        <v>3</v>
      </c>
      <c r="N57" s="4" t="s">
        <v>5</v>
      </c>
      <c r="O57" s="4">
        <v>1</v>
      </c>
      <c r="P57" s="4"/>
      <c r="Q57" s="4"/>
      <c r="R57" s="4"/>
      <c r="S57" s="4"/>
      <c r="T57" s="4"/>
      <c r="U57" s="4"/>
      <c r="V57" s="4"/>
      <c r="W57" s="4"/>
    </row>
    <row r="58" spans="1:23" x14ac:dyDescent="0.2">
      <c r="A58" s="4">
        <v>50</v>
      </c>
      <c r="B58" s="4">
        <v>0</v>
      </c>
      <c r="C58" s="4">
        <v>0</v>
      </c>
      <c r="D58" s="4">
        <v>1</v>
      </c>
      <c r="E58" s="4">
        <v>207</v>
      </c>
      <c r="F58" s="4">
        <f>Source!U36</f>
        <v>0</v>
      </c>
      <c r="G58" s="4" t="s">
        <v>72</v>
      </c>
      <c r="H58" s="4" t="s">
        <v>73</v>
      </c>
      <c r="I58" s="4"/>
      <c r="J58" s="4"/>
      <c r="K58" s="4">
        <v>207</v>
      </c>
      <c r="L58" s="4">
        <v>21</v>
      </c>
      <c r="M58" s="4">
        <v>3</v>
      </c>
      <c r="N58" s="4" t="s">
        <v>5</v>
      </c>
      <c r="O58" s="4">
        <v>-1</v>
      </c>
      <c r="P58" s="4"/>
      <c r="Q58" s="4"/>
      <c r="R58" s="4"/>
      <c r="S58" s="4"/>
      <c r="T58" s="4"/>
      <c r="U58" s="4"/>
      <c r="V58" s="4"/>
      <c r="W58" s="4"/>
    </row>
    <row r="59" spans="1:23" x14ac:dyDescent="0.2">
      <c r="A59" s="4">
        <v>50</v>
      </c>
      <c r="B59" s="4">
        <v>0</v>
      </c>
      <c r="C59" s="4">
        <v>0</v>
      </c>
      <c r="D59" s="4">
        <v>1</v>
      </c>
      <c r="E59" s="4">
        <v>208</v>
      </c>
      <c r="F59" s="4">
        <f>Source!V36</f>
        <v>0</v>
      </c>
      <c r="G59" s="4" t="s">
        <v>74</v>
      </c>
      <c r="H59" s="4" t="s">
        <v>75</v>
      </c>
      <c r="I59" s="4"/>
      <c r="J59" s="4"/>
      <c r="K59" s="4">
        <v>208</v>
      </c>
      <c r="L59" s="4">
        <v>22</v>
      </c>
      <c r="M59" s="4">
        <v>3</v>
      </c>
      <c r="N59" s="4" t="s">
        <v>5</v>
      </c>
      <c r="O59" s="4">
        <v>-1</v>
      </c>
      <c r="P59" s="4"/>
      <c r="Q59" s="4"/>
      <c r="R59" s="4"/>
      <c r="S59" s="4"/>
      <c r="T59" s="4"/>
      <c r="U59" s="4"/>
      <c r="V59" s="4"/>
      <c r="W59" s="4"/>
    </row>
    <row r="60" spans="1:23" x14ac:dyDescent="0.2">
      <c r="A60" s="4">
        <v>50</v>
      </c>
      <c r="B60" s="4">
        <v>0</v>
      </c>
      <c r="C60" s="4">
        <v>0</v>
      </c>
      <c r="D60" s="4">
        <v>1</v>
      </c>
      <c r="E60" s="4">
        <v>209</v>
      </c>
      <c r="F60" s="4">
        <f>ROUND(Source!W36,O60)</f>
        <v>0</v>
      </c>
      <c r="G60" s="4" t="s">
        <v>76</v>
      </c>
      <c r="H60" s="4" t="s">
        <v>77</v>
      </c>
      <c r="I60" s="4"/>
      <c r="J60" s="4"/>
      <c r="K60" s="4">
        <v>209</v>
      </c>
      <c r="L60" s="4">
        <v>23</v>
      </c>
      <c r="M60" s="4">
        <v>3</v>
      </c>
      <c r="N60" s="4" t="s">
        <v>5</v>
      </c>
      <c r="O60" s="4">
        <v>1</v>
      </c>
      <c r="P60" s="4"/>
      <c r="Q60" s="4"/>
      <c r="R60" s="4"/>
      <c r="S60" s="4"/>
      <c r="T60" s="4"/>
      <c r="U60" s="4"/>
      <c r="V60" s="4"/>
      <c r="W60" s="4"/>
    </row>
    <row r="61" spans="1:23" x14ac:dyDescent="0.2">
      <c r="A61" s="4">
        <v>50</v>
      </c>
      <c r="B61" s="4">
        <v>0</v>
      </c>
      <c r="C61" s="4">
        <v>0</v>
      </c>
      <c r="D61" s="4">
        <v>1</v>
      </c>
      <c r="E61" s="4">
        <v>233</v>
      </c>
      <c r="F61" s="4">
        <f>ROUND(Source!BD36,O61)</f>
        <v>0</v>
      </c>
      <c r="G61" s="4" t="s">
        <v>78</v>
      </c>
      <c r="H61" s="4" t="s">
        <v>79</v>
      </c>
      <c r="I61" s="4"/>
      <c r="J61" s="4"/>
      <c r="K61" s="4">
        <v>233</v>
      </c>
      <c r="L61" s="4">
        <v>24</v>
      </c>
      <c r="M61" s="4">
        <v>3</v>
      </c>
      <c r="N61" s="4" t="s">
        <v>5</v>
      </c>
      <c r="O61" s="4">
        <v>1</v>
      </c>
      <c r="P61" s="4"/>
      <c r="Q61" s="4"/>
      <c r="R61" s="4"/>
      <c r="S61" s="4"/>
      <c r="T61" s="4"/>
      <c r="U61" s="4"/>
      <c r="V61" s="4"/>
      <c r="W61" s="4"/>
    </row>
    <row r="62" spans="1:23" x14ac:dyDescent="0.2">
      <c r="A62" s="4">
        <v>50</v>
      </c>
      <c r="B62" s="4">
        <v>0</v>
      </c>
      <c r="C62" s="4">
        <v>0</v>
      </c>
      <c r="D62" s="4">
        <v>1</v>
      </c>
      <c r="E62" s="4">
        <v>210</v>
      </c>
      <c r="F62" s="4">
        <f>ROUND(Source!X36,O62)</f>
        <v>0</v>
      </c>
      <c r="G62" s="4" t="s">
        <v>80</v>
      </c>
      <c r="H62" s="4" t="s">
        <v>81</v>
      </c>
      <c r="I62" s="4"/>
      <c r="J62" s="4"/>
      <c r="K62" s="4">
        <v>210</v>
      </c>
      <c r="L62" s="4">
        <v>25</v>
      </c>
      <c r="M62" s="4">
        <v>3</v>
      </c>
      <c r="N62" s="4" t="s">
        <v>5</v>
      </c>
      <c r="O62" s="4">
        <v>1</v>
      </c>
      <c r="P62" s="4"/>
      <c r="Q62" s="4"/>
      <c r="R62" s="4"/>
      <c r="S62" s="4"/>
      <c r="T62" s="4"/>
      <c r="U62" s="4"/>
      <c r="V62" s="4"/>
      <c r="W62" s="4"/>
    </row>
    <row r="63" spans="1:23" x14ac:dyDescent="0.2">
      <c r="A63" s="4">
        <v>50</v>
      </c>
      <c r="B63" s="4">
        <v>0</v>
      </c>
      <c r="C63" s="4">
        <v>0</v>
      </c>
      <c r="D63" s="4">
        <v>1</v>
      </c>
      <c r="E63" s="4">
        <v>211</v>
      </c>
      <c r="F63" s="4">
        <f>ROUND(Source!Y36,O63)</f>
        <v>0</v>
      </c>
      <c r="G63" s="4" t="s">
        <v>82</v>
      </c>
      <c r="H63" s="4" t="s">
        <v>83</v>
      </c>
      <c r="I63" s="4"/>
      <c r="J63" s="4"/>
      <c r="K63" s="4">
        <v>211</v>
      </c>
      <c r="L63" s="4">
        <v>26</v>
      </c>
      <c r="M63" s="4">
        <v>3</v>
      </c>
      <c r="N63" s="4" t="s">
        <v>5</v>
      </c>
      <c r="O63" s="4">
        <v>1</v>
      </c>
      <c r="P63" s="4"/>
      <c r="Q63" s="4"/>
      <c r="R63" s="4"/>
      <c r="S63" s="4"/>
      <c r="T63" s="4"/>
      <c r="U63" s="4"/>
      <c r="V63" s="4"/>
      <c r="W63" s="4"/>
    </row>
    <row r="64" spans="1:23" x14ac:dyDescent="0.2">
      <c r="A64" s="4">
        <v>50</v>
      </c>
      <c r="B64" s="4">
        <v>0</v>
      </c>
      <c r="C64" s="4">
        <v>0</v>
      </c>
      <c r="D64" s="4">
        <v>1</v>
      </c>
      <c r="E64" s="4">
        <v>224</v>
      </c>
      <c r="F64" s="4">
        <f>ROUND(Source!AR36,O64)</f>
        <v>0</v>
      </c>
      <c r="G64" s="4" t="s">
        <v>84</v>
      </c>
      <c r="H64" s="4" t="s">
        <v>85</v>
      </c>
      <c r="I64" s="4"/>
      <c r="J64" s="4"/>
      <c r="K64" s="4">
        <v>224</v>
      </c>
      <c r="L64" s="4">
        <v>27</v>
      </c>
      <c r="M64" s="4">
        <v>3</v>
      </c>
      <c r="N64" s="4" t="s">
        <v>5</v>
      </c>
      <c r="O64" s="4">
        <v>1</v>
      </c>
      <c r="P64" s="4"/>
      <c r="Q64" s="4"/>
      <c r="R64" s="4"/>
      <c r="S64" s="4"/>
      <c r="T64" s="4"/>
      <c r="U64" s="4"/>
      <c r="V64" s="4"/>
      <c r="W64" s="4"/>
    </row>
    <row r="66" spans="1:245" x14ac:dyDescent="0.2">
      <c r="A66" s="1">
        <v>5</v>
      </c>
      <c r="B66" s="1">
        <v>1</v>
      </c>
      <c r="C66" s="1"/>
      <c r="D66" s="1">
        <f>ROW(A73)</f>
        <v>73</v>
      </c>
      <c r="E66" s="1"/>
      <c r="F66" s="1" t="s">
        <v>15</v>
      </c>
      <c r="G66" s="1" t="s">
        <v>86</v>
      </c>
      <c r="H66" s="1" t="s">
        <v>5</v>
      </c>
      <c r="I66" s="1">
        <v>0</v>
      </c>
      <c r="J66" s="1"/>
      <c r="K66" s="1">
        <v>0</v>
      </c>
      <c r="L66" s="1"/>
      <c r="M66" s="1"/>
      <c r="N66" s="1"/>
      <c r="O66" s="1"/>
      <c r="P66" s="1"/>
      <c r="Q66" s="1"/>
      <c r="R66" s="1"/>
      <c r="S66" s="1"/>
      <c r="T66" s="1"/>
      <c r="U66" s="1" t="s">
        <v>5</v>
      </c>
      <c r="V66" s="1">
        <v>0</v>
      </c>
      <c r="W66" s="1"/>
      <c r="X66" s="1"/>
      <c r="Y66" s="1"/>
      <c r="Z66" s="1"/>
      <c r="AA66" s="1"/>
      <c r="AB66" s="1" t="s">
        <v>5</v>
      </c>
      <c r="AC66" s="1" t="s">
        <v>5</v>
      </c>
      <c r="AD66" s="1" t="s">
        <v>5</v>
      </c>
      <c r="AE66" s="1" t="s">
        <v>5</v>
      </c>
      <c r="AF66" s="1" t="s">
        <v>5</v>
      </c>
      <c r="AG66" s="1" t="s">
        <v>5</v>
      </c>
      <c r="AH66" s="1"/>
      <c r="AI66" s="1"/>
      <c r="AJ66" s="1"/>
      <c r="AK66" s="1"/>
      <c r="AL66" s="1"/>
      <c r="AM66" s="1"/>
      <c r="AN66" s="1"/>
      <c r="AO66" s="1"/>
      <c r="AP66" s="1" t="s">
        <v>5</v>
      </c>
      <c r="AQ66" s="1" t="s">
        <v>5</v>
      </c>
      <c r="AR66" s="1" t="s">
        <v>5</v>
      </c>
      <c r="AS66" s="1"/>
      <c r="AT66" s="1"/>
      <c r="AU66" s="1"/>
      <c r="AV66" s="1"/>
      <c r="AW66" s="1"/>
      <c r="AX66" s="1"/>
      <c r="AY66" s="1"/>
      <c r="AZ66" s="1" t="s">
        <v>5</v>
      </c>
      <c r="BA66" s="1"/>
      <c r="BB66" s="1" t="s">
        <v>5</v>
      </c>
      <c r="BC66" s="1" t="s">
        <v>5</v>
      </c>
      <c r="BD66" s="1" t="s">
        <v>5</v>
      </c>
      <c r="BE66" s="1" t="s">
        <v>5</v>
      </c>
      <c r="BF66" s="1" t="s">
        <v>5</v>
      </c>
      <c r="BG66" s="1" t="s">
        <v>5</v>
      </c>
      <c r="BH66" s="1" t="s">
        <v>5</v>
      </c>
      <c r="BI66" s="1" t="s">
        <v>5</v>
      </c>
      <c r="BJ66" s="1" t="s">
        <v>5</v>
      </c>
      <c r="BK66" s="1" t="s">
        <v>5</v>
      </c>
      <c r="BL66" s="1" t="s">
        <v>5</v>
      </c>
      <c r="BM66" s="1" t="s">
        <v>5</v>
      </c>
      <c r="BN66" s="1" t="s">
        <v>5</v>
      </c>
      <c r="BO66" s="1" t="s">
        <v>5</v>
      </c>
      <c r="BP66" s="1" t="s">
        <v>5</v>
      </c>
      <c r="BQ66" s="1"/>
      <c r="BR66" s="1"/>
      <c r="BS66" s="1"/>
      <c r="BT66" s="1"/>
      <c r="BU66" s="1"/>
      <c r="BV66" s="1"/>
      <c r="BW66" s="1"/>
      <c r="BX66" s="1">
        <v>0</v>
      </c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>
        <v>0</v>
      </c>
    </row>
    <row r="68" spans="1:245" x14ac:dyDescent="0.2">
      <c r="A68" s="2">
        <v>52</v>
      </c>
      <c r="B68" s="2">
        <f t="shared" ref="B68:G68" si="34">B73</f>
        <v>1</v>
      </c>
      <c r="C68" s="2">
        <f t="shared" si="34"/>
        <v>5</v>
      </c>
      <c r="D68" s="2">
        <f t="shared" si="34"/>
        <v>66</v>
      </c>
      <c r="E68" s="2">
        <f t="shared" si="34"/>
        <v>0</v>
      </c>
      <c r="F68" s="2" t="str">
        <f t="shared" si="34"/>
        <v>Новый подраздел</v>
      </c>
      <c r="G68" s="2" t="str">
        <f t="shared" si="34"/>
        <v>Стены</v>
      </c>
      <c r="H68" s="2"/>
      <c r="I68" s="2"/>
      <c r="J68" s="2"/>
      <c r="K68" s="2"/>
      <c r="L68" s="2"/>
      <c r="M68" s="2"/>
      <c r="N68" s="2"/>
      <c r="O68" s="2">
        <f t="shared" ref="O68:AT68" si="35">O73</f>
        <v>0</v>
      </c>
      <c r="P68" s="2">
        <f t="shared" si="35"/>
        <v>0</v>
      </c>
      <c r="Q68" s="2">
        <f t="shared" si="35"/>
        <v>0</v>
      </c>
      <c r="R68" s="2">
        <f t="shared" si="35"/>
        <v>0</v>
      </c>
      <c r="S68" s="2">
        <f t="shared" si="35"/>
        <v>0</v>
      </c>
      <c r="T68" s="2">
        <f t="shared" si="35"/>
        <v>0</v>
      </c>
      <c r="U68" s="2">
        <f t="shared" si="35"/>
        <v>0</v>
      </c>
      <c r="V68" s="2">
        <f t="shared" si="35"/>
        <v>0</v>
      </c>
      <c r="W68" s="2">
        <f t="shared" si="35"/>
        <v>0</v>
      </c>
      <c r="X68" s="2">
        <f t="shared" si="35"/>
        <v>0</v>
      </c>
      <c r="Y68" s="2">
        <f t="shared" si="35"/>
        <v>0</v>
      </c>
      <c r="Z68" s="2">
        <f t="shared" si="35"/>
        <v>0</v>
      </c>
      <c r="AA68" s="2">
        <f t="shared" si="35"/>
        <v>0</v>
      </c>
      <c r="AB68" s="2">
        <f t="shared" si="35"/>
        <v>0</v>
      </c>
      <c r="AC68" s="2">
        <f t="shared" si="35"/>
        <v>0</v>
      </c>
      <c r="AD68" s="2">
        <f t="shared" si="35"/>
        <v>0</v>
      </c>
      <c r="AE68" s="2">
        <f t="shared" si="35"/>
        <v>0</v>
      </c>
      <c r="AF68" s="2">
        <f t="shared" si="35"/>
        <v>0</v>
      </c>
      <c r="AG68" s="2">
        <f t="shared" si="35"/>
        <v>0</v>
      </c>
      <c r="AH68" s="2">
        <f t="shared" si="35"/>
        <v>0</v>
      </c>
      <c r="AI68" s="2">
        <f t="shared" si="35"/>
        <v>0</v>
      </c>
      <c r="AJ68" s="2">
        <f t="shared" si="35"/>
        <v>0</v>
      </c>
      <c r="AK68" s="2">
        <f t="shared" si="35"/>
        <v>0</v>
      </c>
      <c r="AL68" s="2">
        <f t="shared" si="35"/>
        <v>0</v>
      </c>
      <c r="AM68" s="2">
        <f t="shared" si="35"/>
        <v>0</v>
      </c>
      <c r="AN68" s="2">
        <f t="shared" si="35"/>
        <v>0</v>
      </c>
      <c r="AO68" s="2">
        <f t="shared" si="35"/>
        <v>0</v>
      </c>
      <c r="AP68" s="2">
        <f t="shared" si="35"/>
        <v>0</v>
      </c>
      <c r="AQ68" s="2">
        <f t="shared" si="35"/>
        <v>0</v>
      </c>
      <c r="AR68" s="2">
        <f t="shared" si="35"/>
        <v>0</v>
      </c>
      <c r="AS68" s="2">
        <f t="shared" si="35"/>
        <v>0</v>
      </c>
      <c r="AT68" s="2">
        <f t="shared" si="35"/>
        <v>0</v>
      </c>
      <c r="AU68" s="2">
        <f t="shared" ref="AU68:BZ68" si="36">AU73</f>
        <v>0</v>
      </c>
      <c r="AV68" s="2">
        <f t="shared" si="36"/>
        <v>0</v>
      </c>
      <c r="AW68" s="2">
        <f t="shared" si="36"/>
        <v>0</v>
      </c>
      <c r="AX68" s="2">
        <f t="shared" si="36"/>
        <v>0</v>
      </c>
      <c r="AY68" s="2">
        <f t="shared" si="36"/>
        <v>0</v>
      </c>
      <c r="AZ68" s="2">
        <f t="shared" si="36"/>
        <v>0</v>
      </c>
      <c r="BA68" s="2">
        <f t="shared" si="36"/>
        <v>0</v>
      </c>
      <c r="BB68" s="2">
        <f t="shared" si="36"/>
        <v>0</v>
      </c>
      <c r="BC68" s="2">
        <f t="shared" si="36"/>
        <v>0</v>
      </c>
      <c r="BD68" s="2">
        <f t="shared" si="36"/>
        <v>0</v>
      </c>
      <c r="BE68" s="2">
        <f t="shared" si="36"/>
        <v>0</v>
      </c>
      <c r="BF68" s="2">
        <f t="shared" si="36"/>
        <v>0</v>
      </c>
      <c r="BG68" s="2">
        <f t="shared" si="36"/>
        <v>0</v>
      </c>
      <c r="BH68" s="2">
        <f t="shared" si="36"/>
        <v>0</v>
      </c>
      <c r="BI68" s="2">
        <f t="shared" si="36"/>
        <v>0</v>
      </c>
      <c r="BJ68" s="2">
        <f t="shared" si="36"/>
        <v>0</v>
      </c>
      <c r="BK68" s="2">
        <f t="shared" si="36"/>
        <v>0</v>
      </c>
      <c r="BL68" s="2">
        <f t="shared" si="36"/>
        <v>0</v>
      </c>
      <c r="BM68" s="2">
        <f t="shared" si="36"/>
        <v>0</v>
      </c>
      <c r="BN68" s="2">
        <f t="shared" si="36"/>
        <v>0</v>
      </c>
      <c r="BO68" s="2">
        <f t="shared" si="36"/>
        <v>0</v>
      </c>
      <c r="BP68" s="2">
        <f t="shared" si="36"/>
        <v>0</v>
      </c>
      <c r="BQ68" s="2">
        <f t="shared" si="36"/>
        <v>0</v>
      </c>
      <c r="BR68" s="2">
        <f t="shared" si="36"/>
        <v>0</v>
      </c>
      <c r="BS68" s="2">
        <f t="shared" si="36"/>
        <v>0</v>
      </c>
      <c r="BT68" s="2">
        <f t="shared" si="36"/>
        <v>0</v>
      </c>
      <c r="BU68" s="2">
        <f t="shared" si="36"/>
        <v>0</v>
      </c>
      <c r="BV68" s="2">
        <f t="shared" si="36"/>
        <v>0</v>
      </c>
      <c r="BW68" s="2">
        <f t="shared" si="36"/>
        <v>0</v>
      </c>
      <c r="BX68" s="2">
        <f t="shared" si="36"/>
        <v>0</v>
      </c>
      <c r="BY68" s="2">
        <f t="shared" si="36"/>
        <v>0</v>
      </c>
      <c r="BZ68" s="2">
        <f t="shared" si="36"/>
        <v>0</v>
      </c>
      <c r="CA68" s="2">
        <f t="shared" ref="CA68:DF68" si="37">CA73</f>
        <v>0</v>
      </c>
      <c r="CB68" s="2">
        <f t="shared" si="37"/>
        <v>0</v>
      </c>
      <c r="CC68" s="2">
        <f t="shared" si="37"/>
        <v>0</v>
      </c>
      <c r="CD68" s="2">
        <f t="shared" si="37"/>
        <v>0</v>
      </c>
      <c r="CE68" s="2">
        <f t="shared" si="37"/>
        <v>0</v>
      </c>
      <c r="CF68" s="2">
        <f t="shared" si="37"/>
        <v>0</v>
      </c>
      <c r="CG68" s="2">
        <f t="shared" si="37"/>
        <v>0</v>
      </c>
      <c r="CH68" s="2">
        <f t="shared" si="37"/>
        <v>0</v>
      </c>
      <c r="CI68" s="2">
        <f t="shared" si="37"/>
        <v>0</v>
      </c>
      <c r="CJ68" s="2">
        <f t="shared" si="37"/>
        <v>0</v>
      </c>
      <c r="CK68" s="2">
        <f t="shared" si="37"/>
        <v>0</v>
      </c>
      <c r="CL68" s="2">
        <f t="shared" si="37"/>
        <v>0</v>
      </c>
      <c r="CM68" s="2">
        <f t="shared" si="37"/>
        <v>0</v>
      </c>
      <c r="CN68" s="2">
        <f t="shared" si="37"/>
        <v>0</v>
      </c>
      <c r="CO68" s="2">
        <f t="shared" si="37"/>
        <v>0</v>
      </c>
      <c r="CP68" s="2">
        <f t="shared" si="37"/>
        <v>0</v>
      </c>
      <c r="CQ68" s="2">
        <f t="shared" si="37"/>
        <v>0</v>
      </c>
      <c r="CR68" s="2">
        <f t="shared" si="37"/>
        <v>0</v>
      </c>
      <c r="CS68" s="2">
        <f t="shared" si="37"/>
        <v>0</v>
      </c>
      <c r="CT68" s="2">
        <f t="shared" si="37"/>
        <v>0</v>
      </c>
      <c r="CU68" s="2">
        <f t="shared" si="37"/>
        <v>0</v>
      </c>
      <c r="CV68" s="2">
        <f t="shared" si="37"/>
        <v>0</v>
      </c>
      <c r="CW68" s="2">
        <f t="shared" si="37"/>
        <v>0</v>
      </c>
      <c r="CX68" s="2">
        <f t="shared" si="37"/>
        <v>0</v>
      </c>
      <c r="CY68" s="2">
        <f t="shared" si="37"/>
        <v>0</v>
      </c>
      <c r="CZ68" s="2">
        <f t="shared" si="37"/>
        <v>0</v>
      </c>
      <c r="DA68" s="2">
        <f t="shared" si="37"/>
        <v>0</v>
      </c>
      <c r="DB68" s="2">
        <f t="shared" si="37"/>
        <v>0</v>
      </c>
      <c r="DC68" s="2">
        <f t="shared" si="37"/>
        <v>0</v>
      </c>
      <c r="DD68" s="2">
        <f t="shared" si="37"/>
        <v>0</v>
      </c>
      <c r="DE68" s="2">
        <f t="shared" si="37"/>
        <v>0</v>
      </c>
      <c r="DF68" s="2">
        <f t="shared" si="37"/>
        <v>0</v>
      </c>
      <c r="DG68" s="3">
        <f t="shared" ref="DG68:EL68" si="38">DG73</f>
        <v>0</v>
      </c>
      <c r="DH68" s="3">
        <f t="shared" si="38"/>
        <v>0</v>
      </c>
      <c r="DI68" s="3">
        <f t="shared" si="38"/>
        <v>0</v>
      </c>
      <c r="DJ68" s="3">
        <f t="shared" si="38"/>
        <v>0</v>
      </c>
      <c r="DK68" s="3">
        <f t="shared" si="38"/>
        <v>0</v>
      </c>
      <c r="DL68" s="3">
        <f t="shared" si="38"/>
        <v>0</v>
      </c>
      <c r="DM68" s="3">
        <f t="shared" si="38"/>
        <v>0</v>
      </c>
      <c r="DN68" s="3">
        <f t="shared" si="38"/>
        <v>0</v>
      </c>
      <c r="DO68" s="3">
        <f t="shared" si="38"/>
        <v>0</v>
      </c>
      <c r="DP68" s="3">
        <f t="shared" si="38"/>
        <v>0</v>
      </c>
      <c r="DQ68" s="3">
        <f t="shared" si="38"/>
        <v>0</v>
      </c>
      <c r="DR68" s="3">
        <f t="shared" si="38"/>
        <v>0</v>
      </c>
      <c r="DS68" s="3">
        <f t="shared" si="38"/>
        <v>0</v>
      </c>
      <c r="DT68" s="3">
        <f t="shared" si="38"/>
        <v>0</v>
      </c>
      <c r="DU68" s="3">
        <f t="shared" si="38"/>
        <v>0</v>
      </c>
      <c r="DV68" s="3">
        <f t="shared" si="38"/>
        <v>0</v>
      </c>
      <c r="DW68" s="3">
        <f t="shared" si="38"/>
        <v>0</v>
      </c>
      <c r="DX68" s="3">
        <f t="shared" si="38"/>
        <v>0</v>
      </c>
      <c r="DY68" s="3">
        <f t="shared" si="38"/>
        <v>0</v>
      </c>
      <c r="DZ68" s="3">
        <f t="shared" si="38"/>
        <v>0</v>
      </c>
      <c r="EA68" s="3">
        <f t="shared" si="38"/>
        <v>0</v>
      </c>
      <c r="EB68" s="3">
        <f t="shared" si="38"/>
        <v>0</v>
      </c>
      <c r="EC68" s="3">
        <f t="shared" si="38"/>
        <v>0</v>
      </c>
      <c r="ED68" s="3">
        <f t="shared" si="38"/>
        <v>0</v>
      </c>
      <c r="EE68" s="3">
        <f t="shared" si="38"/>
        <v>0</v>
      </c>
      <c r="EF68" s="3">
        <f t="shared" si="38"/>
        <v>0</v>
      </c>
      <c r="EG68" s="3">
        <f t="shared" si="38"/>
        <v>0</v>
      </c>
      <c r="EH68" s="3">
        <f t="shared" si="38"/>
        <v>0</v>
      </c>
      <c r="EI68" s="3">
        <f t="shared" si="38"/>
        <v>0</v>
      </c>
      <c r="EJ68" s="3">
        <f t="shared" si="38"/>
        <v>0</v>
      </c>
      <c r="EK68" s="3">
        <f t="shared" si="38"/>
        <v>0</v>
      </c>
      <c r="EL68" s="3">
        <f t="shared" si="38"/>
        <v>0</v>
      </c>
      <c r="EM68" s="3">
        <f t="shared" ref="EM68:FR68" si="39">EM73</f>
        <v>0</v>
      </c>
      <c r="EN68" s="3">
        <f t="shared" si="39"/>
        <v>0</v>
      </c>
      <c r="EO68" s="3">
        <f t="shared" si="39"/>
        <v>0</v>
      </c>
      <c r="EP68" s="3">
        <f t="shared" si="39"/>
        <v>0</v>
      </c>
      <c r="EQ68" s="3">
        <f t="shared" si="39"/>
        <v>0</v>
      </c>
      <c r="ER68" s="3">
        <f t="shared" si="39"/>
        <v>0</v>
      </c>
      <c r="ES68" s="3">
        <f t="shared" si="39"/>
        <v>0</v>
      </c>
      <c r="ET68" s="3">
        <f t="shared" si="39"/>
        <v>0</v>
      </c>
      <c r="EU68" s="3">
        <f t="shared" si="39"/>
        <v>0</v>
      </c>
      <c r="EV68" s="3">
        <f t="shared" si="39"/>
        <v>0</v>
      </c>
      <c r="EW68" s="3">
        <f t="shared" si="39"/>
        <v>0</v>
      </c>
      <c r="EX68" s="3">
        <f t="shared" si="39"/>
        <v>0</v>
      </c>
      <c r="EY68" s="3">
        <f t="shared" si="39"/>
        <v>0</v>
      </c>
      <c r="EZ68" s="3">
        <f t="shared" si="39"/>
        <v>0</v>
      </c>
      <c r="FA68" s="3">
        <f t="shared" si="39"/>
        <v>0</v>
      </c>
      <c r="FB68" s="3">
        <f t="shared" si="39"/>
        <v>0</v>
      </c>
      <c r="FC68" s="3">
        <f t="shared" si="39"/>
        <v>0</v>
      </c>
      <c r="FD68" s="3">
        <f t="shared" si="39"/>
        <v>0</v>
      </c>
      <c r="FE68" s="3">
        <f t="shared" si="39"/>
        <v>0</v>
      </c>
      <c r="FF68" s="3">
        <f t="shared" si="39"/>
        <v>0</v>
      </c>
      <c r="FG68" s="3">
        <f t="shared" si="39"/>
        <v>0</v>
      </c>
      <c r="FH68" s="3">
        <f t="shared" si="39"/>
        <v>0</v>
      </c>
      <c r="FI68" s="3">
        <f t="shared" si="39"/>
        <v>0</v>
      </c>
      <c r="FJ68" s="3">
        <f t="shared" si="39"/>
        <v>0</v>
      </c>
      <c r="FK68" s="3">
        <f t="shared" si="39"/>
        <v>0</v>
      </c>
      <c r="FL68" s="3">
        <f t="shared" si="39"/>
        <v>0</v>
      </c>
      <c r="FM68" s="3">
        <f t="shared" si="39"/>
        <v>0</v>
      </c>
      <c r="FN68" s="3">
        <f t="shared" si="39"/>
        <v>0</v>
      </c>
      <c r="FO68" s="3">
        <f t="shared" si="39"/>
        <v>0</v>
      </c>
      <c r="FP68" s="3">
        <f t="shared" si="39"/>
        <v>0</v>
      </c>
      <c r="FQ68" s="3">
        <f t="shared" si="39"/>
        <v>0</v>
      </c>
      <c r="FR68" s="3">
        <f t="shared" si="39"/>
        <v>0</v>
      </c>
      <c r="FS68" s="3">
        <f t="shared" ref="FS68:GX68" si="40">FS73</f>
        <v>0</v>
      </c>
      <c r="FT68" s="3">
        <f t="shared" si="40"/>
        <v>0</v>
      </c>
      <c r="FU68" s="3">
        <f t="shared" si="40"/>
        <v>0</v>
      </c>
      <c r="FV68" s="3">
        <f t="shared" si="40"/>
        <v>0</v>
      </c>
      <c r="FW68" s="3">
        <f t="shared" si="40"/>
        <v>0</v>
      </c>
      <c r="FX68" s="3">
        <f t="shared" si="40"/>
        <v>0</v>
      </c>
      <c r="FY68" s="3">
        <f t="shared" si="40"/>
        <v>0</v>
      </c>
      <c r="FZ68" s="3">
        <f t="shared" si="40"/>
        <v>0</v>
      </c>
      <c r="GA68" s="3">
        <f t="shared" si="40"/>
        <v>0</v>
      </c>
      <c r="GB68" s="3">
        <f t="shared" si="40"/>
        <v>0</v>
      </c>
      <c r="GC68" s="3">
        <f t="shared" si="40"/>
        <v>0</v>
      </c>
      <c r="GD68" s="3">
        <f t="shared" si="40"/>
        <v>0</v>
      </c>
      <c r="GE68" s="3">
        <f t="shared" si="40"/>
        <v>0</v>
      </c>
      <c r="GF68" s="3">
        <f t="shared" si="40"/>
        <v>0</v>
      </c>
      <c r="GG68" s="3">
        <f t="shared" si="40"/>
        <v>0</v>
      </c>
      <c r="GH68" s="3">
        <f t="shared" si="40"/>
        <v>0</v>
      </c>
      <c r="GI68" s="3">
        <f t="shared" si="40"/>
        <v>0</v>
      </c>
      <c r="GJ68" s="3">
        <f t="shared" si="40"/>
        <v>0</v>
      </c>
      <c r="GK68" s="3">
        <f t="shared" si="40"/>
        <v>0</v>
      </c>
      <c r="GL68" s="3">
        <f t="shared" si="40"/>
        <v>0</v>
      </c>
      <c r="GM68" s="3">
        <f t="shared" si="40"/>
        <v>0</v>
      </c>
      <c r="GN68" s="3">
        <f t="shared" si="40"/>
        <v>0</v>
      </c>
      <c r="GO68" s="3">
        <f t="shared" si="40"/>
        <v>0</v>
      </c>
      <c r="GP68" s="3">
        <f t="shared" si="40"/>
        <v>0</v>
      </c>
      <c r="GQ68" s="3">
        <f t="shared" si="40"/>
        <v>0</v>
      </c>
      <c r="GR68" s="3">
        <f t="shared" si="40"/>
        <v>0</v>
      </c>
      <c r="GS68" s="3">
        <f t="shared" si="40"/>
        <v>0</v>
      </c>
      <c r="GT68" s="3">
        <f t="shared" si="40"/>
        <v>0</v>
      </c>
      <c r="GU68" s="3">
        <f t="shared" si="40"/>
        <v>0</v>
      </c>
      <c r="GV68" s="3">
        <f t="shared" si="40"/>
        <v>0</v>
      </c>
      <c r="GW68" s="3">
        <f t="shared" si="40"/>
        <v>0</v>
      </c>
      <c r="GX68" s="3">
        <f t="shared" si="40"/>
        <v>0</v>
      </c>
    </row>
    <row r="70" spans="1:245" x14ac:dyDescent="0.2">
      <c r="A70">
        <v>17</v>
      </c>
      <c r="B70">
        <v>1</v>
      </c>
      <c r="C70">
        <f>ROW(SmtRes!A7)</f>
        <v>7</v>
      </c>
      <c r="D70">
        <f>ROW(EtalonRes!A7)</f>
        <v>7</v>
      </c>
      <c r="E70" t="s">
        <v>87</v>
      </c>
      <c r="F70" t="s">
        <v>88</v>
      </c>
      <c r="G70" t="s">
        <v>89</v>
      </c>
      <c r="H70" t="s">
        <v>20</v>
      </c>
      <c r="I70">
        <v>0</v>
      </c>
      <c r="J70">
        <v>0</v>
      </c>
      <c r="O70">
        <f>ROUND(CP70,1)</f>
        <v>0</v>
      </c>
      <c r="P70">
        <f>ROUND(CQ70*I70,1)</f>
        <v>0</v>
      </c>
      <c r="Q70">
        <f>ROUND(CR70*I70,1)</f>
        <v>0</v>
      </c>
      <c r="R70">
        <f>ROUND(CS70*I70,1)</f>
        <v>0</v>
      </c>
      <c r="S70">
        <f>ROUND(CT70*I70,1)</f>
        <v>0</v>
      </c>
      <c r="T70">
        <f>ROUND(CU70*I70,1)</f>
        <v>0</v>
      </c>
      <c r="U70">
        <f>CV70*I70</f>
        <v>0</v>
      </c>
      <c r="V70">
        <f>CW70*I70</f>
        <v>0</v>
      </c>
      <c r="W70">
        <f>ROUND(CX70*I70,1)</f>
        <v>0</v>
      </c>
      <c r="X70">
        <f>ROUND(CY70,1)</f>
        <v>0</v>
      </c>
      <c r="Y70">
        <f>ROUND(CZ70,1)</f>
        <v>0</v>
      </c>
      <c r="AA70">
        <v>47538294</v>
      </c>
      <c r="AB70">
        <f>ROUND((AC70+AD70+AF70),1)</f>
        <v>435.3</v>
      </c>
      <c r="AC70">
        <f>ROUND((ES70),1)</f>
        <v>0</v>
      </c>
      <c r="AD70">
        <f>ROUND((((ET70)-(EU70))+AE70),1)</f>
        <v>213.8</v>
      </c>
      <c r="AE70">
        <f>ROUND((EU70),1)</f>
        <v>92.3</v>
      </c>
      <c r="AF70">
        <f>ROUND((EV70),1)</f>
        <v>221.5</v>
      </c>
      <c r="AG70">
        <f>ROUND((AP70),1)</f>
        <v>0</v>
      </c>
      <c r="AH70">
        <f>(EW70)</f>
        <v>29.3</v>
      </c>
      <c r="AI70">
        <f>(EX70)</f>
        <v>6.84</v>
      </c>
      <c r="AJ70">
        <f>(AS70)</f>
        <v>0</v>
      </c>
      <c r="AK70">
        <v>435.33</v>
      </c>
      <c r="AL70">
        <v>0</v>
      </c>
      <c r="AM70">
        <v>213.82</v>
      </c>
      <c r="AN70">
        <v>92.34</v>
      </c>
      <c r="AO70">
        <v>221.51</v>
      </c>
      <c r="AP70">
        <v>0</v>
      </c>
      <c r="AQ70">
        <v>29.3</v>
      </c>
      <c r="AR70">
        <v>6.84</v>
      </c>
      <c r="AS70">
        <v>0</v>
      </c>
      <c r="AT70">
        <v>99</v>
      </c>
      <c r="AU70">
        <v>60</v>
      </c>
      <c r="AV70">
        <v>1</v>
      </c>
      <c r="AW70">
        <v>1</v>
      </c>
      <c r="AZ70">
        <v>1</v>
      </c>
      <c r="BA70">
        <v>32.83</v>
      </c>
      <c r="BB70">
        <v>14.32</v>
      </c>
      <c r="BC70">
        <v>1</v>
      </c>
      <c r="BD70" t="s">
        <v>5</v>
      </c>
      <c r="BE70" t="s">
        <v>5</v>
      </c>
      <c r="BF70" t="s">
        <v>5</v>
      </c>
      <c r="BG70" t="s">
        <v>5</v>
      </c>
      <c r="BH70">
        <v>0</v>
      </c>
      <c r="BI70">
        <v>1</v>
      </c>
      <c r="BJ70" t="s">
        <v>90</v>
      </c>
      <c r="BM70">
        <v>46001</v>
      </c>
      <c r="BN70">
        <v>0</v>
      </c>
      <c r="BO70" t="s">
        <v>88</v>
      </c>
      <c r="BP70">
        <v>1</v>
      </c>
      <c r="BQ70">
        <v>2</v>
      </c>
      <c r="BR70">
        <v>0</v>
      </c>
      <c r="BS70">
        <v>32.83</v>
      </c>
      <c r="BT70">
        <v>1</v>
      </c>
      <c r="BU70">
        <v>1</v>
      </c>
      <c r="BV70">
        <v>1</v>
      </c>
      <c r="BW70">
        <v>1</v>
      </c>
      <c r="BX70">
        <v>1</v>
      </c>
      <c r="BY70" t="s">
        <v>5</v>
      </c>
      <c r="BZ70">
        <v>110</v>
      </c>
      <c r="CA70">
        <v>70</v>
      </c>
      <c r="CE70">
        <v>0</v>
      </c>
      <c r="CF70">
        <v>0</v>
      </c>
      <c r="CG70">
        <v>0</v>
      </c>
      <c r="CM70">
        <v>0</v>
      </c>
      <c r="CN70" t="s">
        <v>5</v>
      </c>
      <c r="CO70">
        <v>0</v>
      </c>
      <c r="CP70">
        <f>(P70+Q70+S70)</f>
        <v>0</v>
      </c>
      <c r="CQ70">
        <f>AC70*BC70</f>
        <v>0</v>
      </c>
      <c r="CR70">
        <f>AD70*BB70</f>
        <v>3061.6160000000004</v>
      </c>
      <c r="CS70">
        <f>AE70*BS70</f>
        <v>3030.2089999999998</v>
      </c>
      <c r="CT70">
        <f>AF70*BA70</f>
        <v>7271.8449999999993</v>
      </c>
      <c r="CU70">
        <f t="shared" ref="CU70:CX71" si="41">AG70</f>
        <v>0</v>
      </c>
      <c r="CV70">
        <f t="shared" si="41"/>
        <v>29.3</v>
      </c>
      <c r="CW70">
        <f t="shared" si="41"/>
        <v>6.84</v>
      </c>
      <c r="CX70">
        <f t="shared" si="41"/>
        <v>0</v>
      </c>
      <c r="CY70">
        <f>(((S70+R70)*AT70)/100)</f>
        <v>0</v>
      </c>
      <c r="CZ70">
        <f>(((S70+R70)*AU70)/100)</f>
        <v>0</v>
      </c>
      <c r="DC70" t="s">
        <v>5</v>
      </c>
      <c r="DD70" t="s">
        <v>5</v>
      </c>
      <c r="DE70" t="s">
        <v>5</v>
      </c>
      <c r="DF70" t="s">
        <v>5</v>
      </c>
      <c r="DG70" t="s">
        <v>5</v>
      </c>
      <c r="DH70" t="s">
        <v>5</v>
      </c>
      <c r="DI70" t="s">
        <v>5</v>
      </c>
      <c r="DJ70" t="s">
        <v>5</v>
      </c>
      <c r="DK70" t="s">
        <v>5</v>
      </c>
      <c r="DL70" t="s">
        <v>5</v>
      </c>
      <c r="DM70" t="s">
        <v>5</v>
      </c>
      <c r="DN70">
        <v>0</v>
      </c>
      <c r="DO70">
        <v>0</v>
      </c>
      <c r="DP70">
        <v>1</v>
      </c>
      <c r="DQ70">
        <v>1</v>
      </c>
      <c r="DU70">
        <v>1005</v>
      </c>
      <c r="DV70" t="s">
        <v>20</v>
      </c>
      <c r="DW70" t="s">
        <v>20</v>
      </c>
      <c r="DX70">
        <v>100</v>
      </c>
      <c r="EE70">
        <v>44314443</v>
      </c>
      <c r="EF70">
        <v>2</v>
      </c>
      <c r="EG70" t="s">
        <v>91</v>
      </c>
      <c r="EH70">
        <v>0</v>
      </c>
      <c r="EI70" t="s">
        <v>5</v>
      </c>
      <c r="EJ70">
        <v>1</v>
      </c>
      <c r="EK70">
        <v>46001</v>
      </c>
      <c r="EL70" t="s">
        <v>92</v>
      </c>
      <c r="EM70" t="s">
        <v>93</v>
      </c>
      <c r="EO70" t="s">
        <v>5</v>
      </c>
      <c r="EQ70">
        <v>0</v>
      </c>
      <c r="ER70">
        <v>435.33</v>
      </c>
      <c r="ES70">
        <v>0</v>
      </c>
      <c r="ET70">
        <v>213.82</v>
      </c>
      <c r="EU70">
        <v>92.34</v>
      </c>
      <c r="EV70">
        <v>221.51</v>
      </c>
      <c r="EW70">
        <v>29.3</v>
      </c>
      <c r="EX70">
        <v>6.84</v>
      </c>
      <c r="EY70">
        <v>0</v>
      </c>
      <c r="FQ70">
        <v>0</v>
      </c>
      <c r="FR70">
        <f>ROUND(IF(AND(BH70=3,BI70=3),P70,0),1)</f>
        <v>0</v>
      </c>
      <c r="FS70">
        <v>0</v>
      </c>
      <c r="FT70" t="s">
        <v>94</v>
      </c>
      <c r="FU70" t="s">
        <v>95</v>
      </c>
      <c r="FX70">
        <v>99</v>
      </c>
      <c r="FY70">
        <v>59.5</v>
      </c>
      <c r="GA70" t="s">
        <v>5</v>
      </c>
      <c r="GD70">
        <v>1</v>
      </c>
      <c r="GF70">
        <v>-1102268048</v>
      </c>
      <c r="GG70">
        <v>2</v>
      </c>
      <c r="GH70">
        <v>1</v>
      </c>
      <c r="GI70">
        <v>2</v>
      </c>
      <c r="GJ70">
        <v>0</v>
      </c>
      <c r="GK70">
        <v>0</v>
      </c>
      <c r="GL70">
        <f>ROUND(IF(AND(BH70=3,BI70=3,FS70&lt;&gt;0),P70,0),1)</f>
        <v>0</v>
      </c>
      <c r="GM70">
        <f>ROUND(O70+X70+Y70,1)+GX70</f>
        <v>0</v>
      </c>
      <c r="GN70">
        <f>IF(OR(BI70=0,BI70=1),ROUND(O70+X70+Y70,1),0)</f>
        <v>0</v>
      </c>
      <c r="GO70">
        <f>IF(BI70=2,ROUND(O70+X70+Y70,1),0)</f>
        <v>0</v>
      </c>
      <c r="GP70">
        <f>IF(BI70=4,ROUND(O70+X70+Y70,1)+GX70,0)</f>
        <v>0</v>
      </c>
      <c r="GR70">
        <v>0</v>
      </c>
      <c r="GS70">
        <v>3</v>
      </c>
      <c r="GT70">
        <v>0</v>
      </c>
      <c r="GU70" t="s">
        <v>5</v>
      </c>
      <c r="GV70">
        <f>ROUND((GT70),1)</f>
        <v>0</v>
      </c>
      <c r="GW70">
        <v>1</v>
      </c>
      <c r="GX70">
        <f>ROUND(HC70*I70,1)</f>
        <v>0</v>
      </c>
      <c r="HA70">
        <v>0</v>
      </c>
      <c r="HB70">
        <v>0</v>
      </c>
      <c r="HC70">
        <f>GV70*GW70</f>
        <v>0</v>
      </c>
      <c r="IK70">
        <v>0</v>
      </c>
    </row>
    <row r="71" spans="1:245" x14ac:dyDescent="0.2">
      <c r="A71">
        <v>18</v>
      </c>
      <c r="B71">
        <v>1</v>
      </c>
      <c r="C71">
        <v>7</v>
      </c>
      <c r="E71" t="s">
        <v>96</v>
      </c>
      <c r="F71" t="s">
        <v>30</v>
      </c>
      <c r="G71" t="s">
        <v>31</v>
      </c>
      <c r="H71" t="s">
        <v>28</v>
      </c>
      <c r="I71">
        <f>I70*J71</f>
        <v>0</v>
      </c>
      <c r="J71">
        <v>3.5799999999999996</v>
      </c>
      <c r="O71">
        <f>ROUND(CP71,1)</f>
        <v>0</v>
      </c>
      <c r="P71">
        <f>ROUND(CQ71*I71,1)</f>
        <v>0</v>
      </c>
      <c r="Q71">
        <f>ROUND(CR71*I71,1)</f>
        <v>0</v>
      </c>
      <c r="R71">
        <f>ROUND(CS71*I71,1)</f>
        <v>0</v>
      </c>
      <c r="S71">
        <f>ROUND(CT71*I71,1)</f>
        <v>0</v>
      </c>
      <c r="T71">
        <f>ROUND(CU71*I71,1)</f>
        <v>0</v>
      </c>
      <c r="U71">
        <f>CV71*I71</f>
        <v>0</v>
      </c>
      <c r="V71">
        <f>CW71*I71</f>
        <v>0</v>
      </c>
      <c r="W71">
        <f>ROUND(CX71*I71,1)</f>
        <v>0</v>
      </c>
      <c r="X71">
        <f>ROUND(CY71,1)</f>
        <v>0</v>
      </c>
      <c r="Y71">
        <f>ROUND(CZ71,1)</f>
        <v>0</v>
      </c>
      <c r="AA71">
        <v>47538294</v>
      </c>
      <c r="AB71">
        <f>ROUND((AC71+AD71+AF71),1)</f>
        <v>0</v>
      </c>
      <c r="AC71">
        <f>ROUND((ES71),1)</f>
        <v>0</v>
      </c>
      <c r="AD71">
        <f>ROUND((((ET71)-(EU71))+AE71),1)</f>
        <v>0</v>
      </c>
      <c r="AE71">
        <f>ROUND((EU71),1)</f>
        <v>0</v>
      </c>
      <c r="AF71">
        <f>ROUND((EV71),1)</f>
        <v>0</v>
      </c>
      <c r="AG71">
        <f>ROUND((AP71),1)</f>
        <v>0</v>
      </c>
      <c r="AH71">
        <f>(EW71)</f>
        <v>0</v>
      </c>
      <c r="AI71">
        <f>(EX71)</f>
        <v>0</v>
      </c>
      <c r="AJ71">
        <f>(AS71)</f>
        <v>0</v>
      </c>
      <c r="AK71">
        <v>0</v>
      </c>
      <c r="AL71">
        <v>0</v>
      </c>
      <c r="AM71">
        <v>0</v>
      </c>
      <c r="AN71">
        <v>0</v>
      </c>
      <c r="AO71">
        <v>0</v>
      </c>
      <c r="AP71">
        <v>0</v>
      </c>
      <c r="AQ71">
        <v>0</v>
      </c>
      <c r="AR71">
        <v>0</v>
      </c>
      <c r="AS71">
        <v>0</v>
      </c>
      <c r="AT71">
        <v>99</v>
      </c>
      <c r="AU71">
        <v>60</v>
      </c>
      <c r="AV71">
        <v>1</v>
      </c>
      <c r="AW71">
        <v>1</v>
      </c>
      <c r="AZ71">
        <v>1</v>
      </c>
      <c r="BA71">
        <v>1</v>
      </c>
      <c r="BB71">
        <v>1</v>
      </c>
      <c r="BC71">
        <v>1</v>
      </c>
      <c r="BD71" t="s">
        <v>5</v>
      </c>
      <c r="BE71" t="s">
        <v>5</v>
      </c>
      <c r="BF71" t="s">
        <v>5</v>
      </c>
      <c r="BG71" t="s">
        <v>5</v>
      </c>
      <c r="BH71">
        <v>3</v>
      </c>
      <c r="BI71">
        <v>1</v>
      </c>
      <c r="BJ71" t="s">
        <v>5</v>
      </c>
      <c r="BM71">
        <v>46001</v>
      </c>
      <c r="BN71">
        <v>0</v>
      </c>
      <c r="BO71" t="s">
        <v>5</v>
      </c>
      <c r="BP71">
        <v>0</v>
      </c>
      <c r="BQ71">
        <v>2</v>
      </c>
      <c r="BR71">
        <v>0</v>
      </c>
      <c r="BS71">
        <v>1</v>
      </c>
      <c r="BT71">
        <v>1</v>
      </c>
      <c r="BU71">
        <v>1</v>
      </c>
      <c r="BV71">
        <v>1</v>
      </c>
      <c r="BW71">
        <v>1</v>
      </c>
      <c r="BX71">
        <v>1</v>
      </c>
      <c r="BY71" t="s">
        <v>5</v>
      </c>
      <c r="BZ71">
        <v>110</v>
      </c>
      <c r="CA71">
        <v>70</v>
      </c>
      <c r="CE71">
        <v>0</v>
      </c>
      <c r="CF71">
        <v>0</v>
      </c>
      <c r="CG71">
        <v>0</v>
      </c>
      <c r="CM71">
        <v>0</v>
      </c>
      <c r="CN71" t="s">
        <v>5</v>
      </c>
      <c r="CO71">
        <v>0</v>
      </c>
      <c r="CP71">
        <f>(P71+Q71+S71)</f>
        <v>0</v>
      </c>
      <c r="CQ71">
        <f>AC71*BC71</f>
        <v>0</v>
      </c>
      <c r="CR71">
        <f>AD71*BB71</f>
        <v>0</v>
      </c>
      <c r="CS71">
        <f>AE71*BS71</f>
        <v>0</v>
      </c>
      <c r="CT71">
        <f>AF71*BA71</f>
        <v>0</v>
      </c>
      <c r="CU71">
        <f t="shared" si="41"/>
        <v>0</v>
      </c>
      <c r="CV71">
        <f t="shared" si="41"/>
        <v>0</v>
      </c>
      <c r="CW71">
        <f t="shared" si="41"/>
        <v>0</v>
      </c>
      <c r="CX71">
        <f t="shared" si="41"/>
        <v>0</v>
      </c>
      <c r="CY71">
        <f>(((S71+R71)*AT71)/100)</f>
        <v>0</v>
      </c>
      <c r="CZ71">
        <f>(((S71+R71)*AU71)/100)</f>
        <v>0</v>
      </c>
      <c r="DC71" t="s">
        <v>5</v>
      </c>
      <c r="DD71" t="s">
        <v>5</v>
      </c>
      <c r="DE71" t="s">
        <v>5</v>
      </c>
      <c r="DF71" t="s">
        <v>5</v>
      </c>
      <c r="DG71" t="s">
        <v>5</v>
      </c>
      <c r="DH71" t="s">
        <v>5</v>
      </c>
      <c r="DI71" t="s">
        <v>5</v>
      </c>
      <c r="DJ71" t="s">
        <v>5</v>
      </c>
      <c r="DK71" t="s">
        <v>5</v>
      </c>
      <c r="DL71" t="s">
        <v>5</v>
      </c>
      <c r="DM71" t="s">
        <v>5</v>
      </c>
      <c r="DN71">
        <v>0</v>
      </c>
      <c r="DO71">
        <v>0</v>
      </c>
      <c r="DP71">
        <v>1</v>
      </c>
      <c r="DQ71">
        <v>1</v>
      </c>
      <c r="DU71">
        <v>1009</v>
      </c>
      <c r="DV71" t="s">
        <v>28</v>
      </c>
      <c r="DW71" t="s">
        <v>28</v>
      </c>
      <c r="DX71">
        <v>1000</v>
      </c>
      <c r="EE71">
        <v>44314443</v>
      </c>
      <c r="EF71">
        <v>2</v>
      </c>
      <c r="EG71" t="s">
        <v>91</v>
      </c>
      <c r="EH71">
        <v>0</v>
      </c>
      <c r="EI71" t="s">
        <v>5</v>
      </c>
      <c r="EJ71">
        <v>1</v>
      </c>
      <c r="EK71">
        <v>46001</v>
      </c>
      <c r="EL71" t="s">
        <v>92</v>
      </c>
      <c r="EM71" t="s">
        <v>93</v>
      </c>
      <c r="EO71" t="s">
        <v>5</v>
      </c>
      <c r="EQ71">
        <v>0</v>
      </c>
      <c r="ER71">
        <v>0</v>
      </c>
      <c r="ES71">
        <v>0</v>
      </c>
      <c r="ET71">
        <v>0</v>
      </c>
      <c r="EU71">
        <v>0</v>
      </c>
      <c r="EV71">
        <v>0</v>
      </c>
      <c r="EW71">
        <v>0</v>
      </c>
      <c r="EX71">
        <v>0</v>
      </c>
      <c r="FQ71">
        <v>0</v>
      </c>
      <c r="FR71">
        <f>ROUND(IF(AND(BH71=3,BI71=3),P71,0),1)</f>
        <v>0</v>
      </c>
      <c r="FS71">
        <v>0</v>
      </c>
      <c r="FT71" t="s">
        <v>94</v>
      </c>
      <c r="FU71" t="s">
        <v>95</v>
      </c>
      <c r="FX71">
        <v>99</v>
      </c>
      <c r="FY71">
        <v>59.5</v>
      </c>
      <c r="GA71" t="s">
        <v>5</v>
      </c>
      <c r="GD71">
        <v>1</v>
      </c>
      <c r="GF71">
        <v>2102561428</v>
      </c>
      <c r="GG71">
        <v>2</v>
      </c>
      <c r="GH71">
        <v>1</v>
      </c>
      <c r="GI71">
        <v>-2</v>
      </c>
      <c r="GJ71">
        <v>0</v>
      </c>
      <c r="GK71">
        <v>0</v>
      </c>
      <c r="GL71">
        <f>ROUND(IF(AND(BH71=3,BI71=3,FS71&lt;&gt;0),P71,0),1)</f>
        <v>0</v>
      </c>
      <c r="GM71">
        <f>ROUND(O71+X71+Y71,1)+GX71</f>
        <v>0</v>
      </c>
      <c r="GN71">
        <f>IF(OR(BI71=0,BI71=1),ROUND(O71+X71+Y71,1),0)</f>
        <v>0</v>
      </c>
      <c r="GO71">
        <f>IF(BI71=2,ROUND(O71+X71+Y71,1),0)</f>
        <v>0</v>
      </c>
      <c r="GP71">
        <f>IF(BI71=4,ROUND(O71+X71+Y71,1)+GX71,0)</f>
        <v>0</v>
      </c>
      <c r="GR71">
        <v>0</v>
      </c>
      <c r="GS71">
        <v>3</v>
      </c>
      <c r="GT71">
        <v>0</v>
      </c>
      <c r="GU71" t="s">
        <v>5</v>
      </c>
      <c r="GV71">
        <f>ROUND((GT71),1)</f>
        <v>0</v>
      </c>
      <c r="GW71">
        <v>1</v>
      </c>
      <c r="GX71">
        <f>ROUND(HC71*I71,1)</f>
        <v>0</v>
      </c>
      <c r="HA71">
        <v>0</v>
      </c>
      <c r="HB71">
        <v>0</v>
      </c>
      <c r="HC71">
        <f>GV71*GW71</f>
        <v>0</v>
      </c>
      <c r="IK71">
        <v>0</v>
      </c>
    </row>
    <row r="73" spans="1:245" x14ac:dyDescent="0.2">
      <c r="A73" s="2">
        <v>51</v>
      </c>
      <c r="B73" s="2">
        <f>B66</f>
        <v>1</v>
      </c>
      <c r="C73" s="2">
        <f>A66</f>
        <v>5</v>
      </c>
      <c r="D73" s="2">
        <f>ROW(A66)</f>
        <v>66</v>
      </c>
      <c r="E73" s="2"/>
      <c r="F73" s="2" t="str">
        <f>IF(F66&lt;&gt;"",F66,"")</f>
        <v>Новый подраздел</v>
      </c>
      <c r="G73" s="2" t="str">
        <f>IF(G66&lt;&gt;"",G66,"")</f>
        <v>Стены</v>
      </c>
      <c r="H73" s="2">
        <v>0</v>
      </c>
      <c r="I73" s="2"/>
      <c r="J73" s="2"/>
      <c r="K73" s="2"/>
      <c r="L73" s="2"/>
      <c r="M73" s="2"/>
      <c r="N73" s="2"/>
      <c r="O73" s="2">
        <f t="shared" ref="O73:T73" si="42">ROUND(AB73,1)</f>
        <v>0</v>
      </c>
      <c r="P73" s="2">
        <f t="shared" si="42"/>
        <v>0</v>
      </c>
      <c r="Q73" s="2">
        <f t="shared" si="42"/>
        <v>0</v>
      </c>
      <c r="R73" s="2">
        <f t="shared" si="42"/>
        <v>0</v>
      </c>
      <c r="S73" s="2">
        <f t="shared" si="42"/>
        <v>0</v>
      </c>
      <c r="T73" s="2">
        <f t="shared" si="42"/>
        <v>0</v>
      </c>
      <c r="U73" s="2">
        <f>AH73</f>
        <v>0</v>
      </c>
      <c r="V73" s="2">
        <f>AI73</f>
        <v>0</v>
      </c>
      <c r="W73" s="2">
        <f>ROUND(AJ73,1)</f>
        <v>0</v>
      </c>
      <c r="X73" s="2">
        <f>ROUND(AK73,1)</f>
        <v>0</v>
      </c>
      <c r="Y73" s="2">
        <f>ROUND(AL73,1)</f>
        <v>0</v>
      </c>
      <c r="Z73" s="2"/>
      <c r="AA73" s="2"/>
      <c r="AB73" s="2">
        <f>ROUND(SUMIF(AA70:AA71,"=47538294",O70:O71),1)</f>
        <v>0</v>
      </c>
      <c r="AC73" s="2">
        <f>ROUND(SUMIF(AA70:AA71,"=47538294",P70:P71),1)</f>
        <v>0</v>
      </c>
      <c r="AD73" s="2">
        <f>ROUND(SUMIF(AA70:AA71,"=47538294",Q70:Q71),1)</f>
        <v>0</v>
      </c>
      <c r="AE73" s="2">
        <f>ROUND(SUMIF(AA70:AA71,"=47538294",R70:R71),1)</f>
        <v>0</v>
      </c>
      <c r="AF73" s="2">
        <f>ROUND(SUMIF(AA70:AA71,"=47538294",S70:S71),1)</f>
        <v>0</v>
      </c>
      <c r="AG73" s="2">
        <f>ROUND(SUMIF(AA70:AA71,"=47538294",T70:T71),1)</f>
        <v>0</v>
      </c>
      <c r="AH73" s="2">
        <f>SUMIF(AA70:AA71,"=47538294",U70:U71)</f>
        <v>0</v>
      </c>
      <c r="AI73" s="2">
        <f>SUMIF(AA70:AA71,"=47538294",V70:V71)</f>
        <v>0</v>
      </c>
      <c r="AJ73" s="2">
        <f>ROUND(SUMIF(AA70:AA71,"=47538294",W70:W71),1)</f>
        <v>0</v>
      </c>
      <c r="AK73" s="2">
        <f>ROUND(SUMIF(AA70:AA71,"=47538294",X70:X71),1)</f>
        <v>0</v>
      </c>
      <c r="AL73" s="2">
        <f>ROUND(SUMIF(AA70:AA71,"=47538294",Y70:Y71),1)</f>
        <v>0</v>
      </c>
      <c r="AM73" s="2"/>
      <c r="AN73" s="2"/>
      <c r="AO73" s="2">
        <f t="shared" ref="AO73:BD73" si="43">ROUND(BX73,1)</f>
        <v>0</v>
      </c>
      <c r="AP73" s="2">
        <f t="shared" si="43"/>
        <v>0</v>
      </c>
      <c r="AQ73" s="2">
        <f t="shared" si="43"/>
        <v>0</v>
      </c>
      <c r="AR73" s="2">
        <f t="shared" si="43"/>
        <v>0</v>
      </c>
      <c r="AS73" s="2">
        <f t="shared" si="43"/>
        <v>0</v>
      </c>
      <c r="AT73" s="2">
        <f t="shared" si="43"/>
        <v>0</v>
      </c>
      <c r="AU73" s="2">
        <f t="shared" si="43"/>
        <v>0</v>
      </c>
      <c r="AV73" s="2">
        <f t="shared" si="43"/>
        <v>0</v>
      </c>
      <c r="AW73" s="2">
        <f t="shared" si="43"/>
        <v>0</v>
      </c>
      <c r="AX73" s="2">
        <f t="shared" si="43"/>
        <v>0</v>
      </c>
      <c r="AY73" s="2">
        <f t="shared" si="43"/>
        <v>0</v>
      </c>
      <c r="AZ73" s="2">
        <f t="shared" si="43"/>
        <v>0</v>
      </c>
      <c r="BA73" s="2">
        <f t="shared" si="43"/>
        <v>0</v>
      </c>
      <c r="BB73" s="2">
        <f t="shared" si="43"/>
        <v>0</v>
      </c>
      <c r="BC73" s="2">
        <f t="shared" si="43"/>
        <v>0</v>
      </c>
      <c r="BD73" s="2">
        <f t="shared" si="43"/>
        <v>0</v>
      </c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>
        <f>ROUND(SUMIF(AA70:AA71,"=47538294",FQ70:FQ71),1)</f>
        <v>0</v>
      </c>
      <c r="BY73" s="2">
        <f>ROUND(SUMIF(AA70:AA71,"=47538294",FR70:FR71),1)</f>
        <v>0</v>
      </c>
      <c r="BZ73" s="2">
        <f>ROUND(SUMIF(AA70:AA71,"=47538294",GL70:GL71),1)</f>
        <v>0</v>
      </c>
      <c r="CA73" s="2">
        <f>ROUND(SUMIF(AA70:AA71,"=47538294",GM70:GM71),1)</f>
        <v>0</v>
      </c>
      <c r="CB73" s="2">
        <f>ROUND(SUMIF(AA70:AA71,"=47538294",GN70:GN71),1)</f>
        <v>0</v>
      </c>
      <c r="CC73" s="2">
        <f>ROUND(SUMIF(AA70:AA71,"=47538294",GO70:GO71),1)</f>
        <v>0</v>
      </c>
      <c r="CD73" s="2">
        <f>ROUND(SUMIF(AA70:AA71,"=47538294",GP70:GP71),1)</f>
        <v>0</v>
      </c>
      <c r="CE73" s="2">
        <f>AC73-BX73</f>
        <v>0</v>
      </c>
      <c r="CF73" s="2">
        <f>AC73-BY73</f>
        <v>0</v>
      </c>
      <c r="CG73" s="2">
        <f>BX73-BZ73</f>
        <v>0</v>
      </c>
      <c r="CH73" s="2">
        <f>AC73-BX73-BY73+BZ73</f>
        <v>0</v>
      </c>
      <c r="CI73" s="2">
        <f>BY73-BZ73</f>
        <v>0</v>
      </c>
      <c r="CJ73" s="2">
        <f>ROUND(SUMIF(AA70:AA71,"=47538294",GX70:GX71),1)</f>
        <v>0</v>
      </c>
      <c r="CK73" s="2">
        <f>ROUND(SUMIF(AA70:AA71,"=47538294",GY70:GY71),1)</f>
        <v>0</v>
      </c>
      <c r="CL73" s="2">
        <f>ROUND(SUMIF(AA70:AA71,"=47538294",GZ70:GZ71),1)</f>
        <v>0</v>
      </c>
      <c r="CM73" s="2">
        <f>ROUND(SUMIF(AA70:AA71,"=47538294",HD70:HD71),1)</f>
        <v>0</v>
      </c>
      <c r="CN73" s="2"/>
      <c r="CO73" s="2"/>
      <c r="CP73" s="2"/>
      <c r="CQ73" s="2"/>
      <c r="CR73" s="2"/>
      <c r="CS73" s="2"/>
      <c r="CT73" s="2"/>
      <c r="CU73" s="2"/>
      <c r="CV73" s="2"/>
      <c r="CW73" s="2"/>
      <c r="CX73" s="2"/>
      <c r="CY73" s="2"/>
      <c r="CZ73" s="2"/>
      <c r="DA73" s="2"/>
      <c r="DB73" s="2"/>
      <c r="DC73" s="2"/>
      <c r="DD73" s="2"/>
      <c r="DE73" s="2"/>
      <c r="DF73" s="2"/>
      <c r="DG73" s="3"/>
      <c r="DH73" s="3"/>
      <c r="DI73" s="3"/>
      <c r="DJ73" s="3"/>
      <c r="DK73" s="3"/>
      <c r="DL73" s="3"/>
      <c r="DM73" s="3"/>
      <c r="DN73" s="3"/>
      <c r="DO73" s="3"/>
      <c r="DP73" s="3"/>
      <c r="DQ73" s="3"/>
      <c r="DR73" s="3"/>
      <c r="DS73" s="3"/>
      <c r="DT73" s="3"/>
      <c r="DU73" s="3"/>
      <c r="DV73" s="3"/>
      <c r="DW73" s="3"/>
      <c r="DX73" s="3"/>
      <c r="DY73" s="3"/>
      <c r="DZ73" s="3"/>
      <c r="EA73" s="3"/>
      <c r="EB73" s="3"/>
      <c r="EC73" s="3"/>
      <c r="ED73" s="3"/>
      <c r="EE73" s="3"/>
      <c r="EF73" s="3"/>
      <c r="EG73" s="3"/>
      <c r="EH73" s="3"/>
      <c r="EI73" s="3"/>
      <c r="EJ73" s="3"/>
      <c r="EK73" s="3"/>
      <c r="EL73" s="3"/>
      <c r="EM73" s="3"/>
      <c r="EN73" s="3"/>
      <c r="EO73" s="3"/>
      <c r="EP73" s="3"/>
      <c r="EQ73" s="3"/>
      <c r="ER73" s="3"/>
      <c r="ES73" s="3"/>
      <c r="ET73" s="3"/>
      <c r="EU73" s="3"/>
      <c r="EV73" s="3"/>
      <c r="EW73" s="3"/>
      <c r="EX73" s="3"/>
      <c r="EY73" s="3"/>
      <c r="EZ73" s="3"/>
      <c r="FA73" s="3"/>
      <c r="FB73" s="3"/>
      <c r="FC73" s="3"/>
      <c r="FD73" s="3"/>
      <c r="FE73" s="3"/>
      <c r="FF73" s="3"/>
      <c r="FG73" s="3"/>
      <c r="FH73" s="3"/>
      <c r="FI73" s="3"/>
      <c r="FJ73" s="3"/>
      <c r="FK73" s="3"/>
      <c r="FL73" s="3"/>
      <c r="FM73" s="3"/>
      <c r="FN73" s="3"/>
      <c r="FO73" s="3"/>
      <c r="FP73" s="3"/>
      <c r="FQ73" s="3"/>
      <c r="FR73" s="3"/>
      <c r="FS73" s="3"/>
      <c r="FT73" s="3"/>
      <c r="FU73" s="3"/>
      <c r="FV73" s="3"/>
      <c r="FW73" s="3"/>
      <c r="FX73" s="3"/>
      <c r="FY73" s="3"/>
      <c r="FZ73" s="3"/>
      <c r="GA73" s="3"/>
      <c r="GB73" s="3"/>
      <c r="GC73" s="3"/>
      <c r="GD73" s="3"/>
      <c r="GE73" s="3"/>
      <c r="GF73" s="3"/>
      <c r="GG73" s="3"/>
      <c r="GH73" s="3"/>
      <c r="GI73" s="3"/>
      <c r="GJ73" s="3"/>
      <c r="GK73" s="3"/>
      <c r="GL73" s="3"/>
      <c r="GM73" s="3"/>
      <c r="GN73" s="3"/>
      <c r="GO73" s="3"/>
      <c r="GP73" s="3"/>
      <c r="GQ73" s="3"/>
      <c r="GR73" s="3"/>
      <c r="GS73" s="3"/>
      <c r="GT73" s="3"/>
      <c r="GU73" s="3"/>
      <c r="GV73" s="3"/>
      <c r="GW73" s="3"/>
      <c r="GX73" s="3">
        <v>0</v>
      </c>
    </row>
    <row r="75" spans="1:245" x14ac:dyDescent="0.2">
      <c r="A75" s="4">
        <v>50</v>
      </c>
      <c r="B75" s="4">
        <v>0</v>
      </c>
      <c r="C75" s="4">
        <v>0</v>
      </c>
      <c r="D75" s="4">
        <v>1</v>
      </c>
      <c r="E75" s="4">
        <v>201</v>
      </c>
      <c r="F75" s="4">
        <f>ROUND(Source!O73,O75)</f>
        <v>0</v>
      </c>
      <c r="G75" s="4" t="s">
        <v>32</v>
      </c>
      <c r="H75" s="4" t="s">
        <v>33</v>
      </c>
      <c r="I75" s="4"/>
      <c r="J75" s="4"/>
      <c r="K75" s="4">
        <v>201</v>
      </c>
      <c r="L75" s="4">
        <v>1</v>
      </c>
      <c r="M75" s="4">
        <v>3</v>
      </c>
      <c r="N75" s="4" t="s">
        <v>5</v>
      </c>
      <c r="O75" s="4">
        <v>1</v>
      </c>
      <c r="P75" s="4"/>
      <c r="Q75" s="4"/>
      <c r="R75" s="4"/>
      <c r="S75" s="4"/>
      <c r="T75" s="4"/>
      <c r="U75" s="4"/>
      <c r="V75" s="4"/>
      <c r="W75" s="4"/>
    </row>
    <row r="76" spans="1:245" x14ac:dyDescent="0.2">
      <c r="A76" s="4">
        <v>50</v>
      </c>
      <c r="B76" s="4">
        <v>0</v>
      </c>
      <c r="C76" s="4">
        <v>0</v>
      </c>
      <c r="D76" s="4">
        <v>1</v>
      </c>
      <c r="E76" s="4">
        <v>202</v>
      </c>
      <c r="F76" s="4">
        <f>ROUND(Source!P73,O76)</f>
        <v>0</v>
      </c>
      <c r="G76" s="4" t="s">
        <v>34</v>
      </c>
      <c r="H76" s="4" t="s">
        <v>35</v>
      </c>
      <c r="I76" s="4"/>
      <c r="J76" s="4"/>
      <c r="K76" s="4">
        <v>202</v>
      </c>
      <c r="L76" s="4">
        <v>2</v>
      </c>
      <c r="M76" s="4">
        <v>3</v>
      </c>
      <c r="N76" s="4" t="s">
        <v>5</v>
      </c>
      <c r="O76" s="4">
        <v>1</v>
      </c>
      <c r="P76" s="4"/>
      <c r="Q76" s="4"/>
      <c r="R76" s="4"/>
      <c r="S76" s="4"/>
      <c r="T76" s="4"/>
      <c r="U76" s="4"/>
      <c r="V76" s="4"/>
      <c r="W76" s="4"/>
    </row>
    <row r="77" spans="1:245" x14ac:dyDescent="0.2">
      <c r="A77" s="4">
        <v>50</v>
      </c>
      <c r="B77" s="4">
        <v>0</v>
      </c>
      <c r="C77" s="4">
        <v>0</v>
      </c>
      <c r="D77" s="4">
        <v>1</v>
      </c>
      <c r="E77" s="4">
        <v>222</v>
      </c>
      <c r="F77" s="4">
        <f>ROUND(Source!AO73,O77)</f>
        <v>0</v>
      </c>
      <c r="G77" s="4" t="s">
        <v>36</v>
      </c>
      <c r="H77" s="4" t="s">
        <v>37</v>
      </c>
      <c r="I77" s="4"/>
      <c r="J77" s="4"/>
      <c r="K77" s="4">
        <v>222</v>
      </c>
      <c r="L77" s="4">
        <v>3</v>
      </c>
      <c r="M77" s="4">
        <v>3</v>
      </c>
      <c r="N77" s="4" t="s">
        <v>5</v>
      </c>
      <c r="O77" s="4">
        <v>1</v>
      </c>
      <c r="P77" s="4"/>
      <c r="Q77" s="4"/>
      <c r="R77" s="4"/>
      <c r="S77" s="4"/>
      <c r="T77" s="4"/>
      <c r="U77" s="4"/>
      <c r="V77" s="4"/>
      <c r="W77" s="4"/>
    </row>
    <row r="78" spans="1:245" x14ac:dyDescent="0.2">
      <c r="A78" s="4">
        <v>50</v>
      </c>
      <c r="B78" s="4">
        <v>0</v>
      </c>
      <c r="C78" s="4">
        <v>0</v>
      </c>
      <c r="D78" s="4">
        <v>1</v>
      </c>
      <c r="E78" s="4">
        <v>225</v>
      </c>
      <c r="F78" s="4">
        <f>ROUND(Source!AV73,O78)</f>
        <v>0</v>
      </c>
      <c r="G78" s="4" t="s">
        <v>38</v>
      </c>
      <c r="H78" s="4" t="s">
        <v>39</v>
      </c>
      <c r="I78" s="4"/>
      <c r="J78" s="4"/>
      <c r="K78" s="4">
        <v>225</v>
      </c>
      <c r="L78" s="4">
        <v>4</v>
      </c>
      <c r="M78" s="4">
        <v>3</v>
      </c>
      <c r="N78" s="4" t="s">
        <v>5</v>
      </c>
      <c r="O78" s="4">
        <v>1</v>
      </c>
      <c r="P78" s="4"/>
      <c r="Q78" s="4"/>
      <c r="R78" s="4"/>
      <c r="S78" s="4"/>
      <c r="T78" s="4"/>
      <c r="U78" s="4"/>
      <c r="V78" s="4"/>
      <c r="W78" s="4"/>
    </row>
    <row r="79" spans="1:245" x14ac:dyDescent="0.2">
      <c r="A79" s="4">
        <v>50</v>
      </c>
      <c r="B79" s="4">
        <v>0</v>
      </c>
      <c r="C79" s="4">
        <v>0</v>
      </c>
      <c r="D79" s="4">
        <v>1</v>
      </c>
      <c r="E79" s="4">
        <v>226</v>
      </c>
      <c r="F79" s="4">
        <f>ROUND(Source!AW73,O79)</f>
        <v>0</v>
      </c>
      <c r="G79" s="4" t="s">
        <v>40</v>
      </c>
      <c r="H79" s="4" t="s">
        <v>41</v>
      </c>
      <c r="I79" s="4"/>
      <c r="J79" s="4"/>
      <c r="K79" s="4">
        <v>226</v>
      </c>
      <c r="L79" s="4">
        <v>5</v>
      </c>
      <c r="M79" s="4">
        <v>3</v>
      </c>
      <c r="N79" s="4" t="s">
        <v>5</v>
      </c>
      <c r="O79" s="4">
        <v>1</v>
      </c>
      <c r="P79" s="4"/>
      <c r="Q79" s="4"/>
      <c r="R79" s="4"/>
      <c r="S79" s="4"/>
      <c r="T79" s="4"/>
      <c r="U79" s="4"/>
      <c r="V79" s="4"/>
      <c r="W79" s="4"/>
    </row>
    <row r="80" spans="1:245" x14ac:dyDescent="0.2">
      <c r="A80" s="4">
        <v>50</v>
      </c>
      <c r="B80" s="4">
        <v>0</v>
      </c>
      <c r="C80" s="4">
        <v>0</v>
      </c>
      <c r="D80" s="4">
        <v>1</v>
      </c>
      <c r="E80" s="4">
        <v>227</v>
      </c>
      <c r="F80" s="4">
        <f>ROUND(Source!AX73,O80)</f>
        <v>0</v>
      </c>
      <c r="G80" s="4" t="s">
        <v>42</v>
      </c>
      <c r="H80" s="4" t="s">
        <v>43</v>
      </c>
      <c r="I80" s="4"/>
      <c r="J80" s="4"/>
      <c r="K80" s="4">
        <v>227</v>
      </c>
      <c r="L80" s="4">
        <v>6</v>
      </c>
      <c r="M80" s="4">
        <v>3</v>
      </c>
      <c r="N80" s="4" t="s">
        <v>5</v>
      </c>
      <c r="O80" s="4">
        <v>1</v>
      </c>
      <c r="P80" s="4"/>
      <c r="Q80" s="4"/>
      <c r="R80" s="4"/>
      <c r="S80" s="4"/>
      <c r="T80" s="4"/>
      <c r="U80" s="4"/>
      <c r="V80" s="4"/>
      <c r="W80" s="4"/>
    </row>
    <row r="81" spans="1:23" x14ac:dyDescent="0.2">
      <c r="A81" s="4">
        <v>50</v>
      </c>
      <c r="B81" s="4">
        <v>0</v>
      </c>
      <c r="C81" s="4">
        <v>0</v>
      </c>
      <c r="D81" s="4">
        <v>1</v>
      </c>
      <c r="E81" s="4">
        <v>228</v>
      </c>
      <c r="F81" s="4">
        <f>ROUND(Source!AY73,O81)</f>
        <v>0</v>
      </c>
      <c r="G81" s="4" t="s">
        <v>44</v>
      </c>
      <c r="H81" s="4" t="s">
        <v>45</v>
      </c>
      <c r="I81" s="4"/>
      <c r="J81" s="4"/>
      <c r="K81" s="4">
        <v>228</v>
      </c>
      <c r="L81" s="4">
        <v>7</v>
      </c>
      <c r="M81" s="4">
        <v>3</v>
      </c>
      <c r="N81" s="4" t="s">
        <v>5</v>
      </c>
      <c r="O81" s="4">
        <v>1</v>
      </c>
      <c r="P81" s="4"/>
      <c r="Q81" s="4"/>
      <c r="R81" s="4"/>
      <c r="S81" s="4"/>
      <c r="T81" s="4"/>
      <c r="U81" s="4"/>
      <c r="V81" s="4"/>
      <c r="W81" s="4"/>
    </row>
    <row r="82" spans="1:23" x14ac:dyDescent="0.2">
      <c r="A82" s="4">
        <v>50</v>
      </c>
      <c r="B82" s="4">
        <v>0</v>
      </c>
      <c r="C82" s="4">
        <v>0</v>
      </c>
      <c r="D82" s="4">
        <v>1</v>
      </c>
      <c r="E82" s="4">
        <v>216</v>
      </c>
      <c r="F82" s="4">
        <f>ROUND(Source!AP73,O82)</f>
        <v>0</v>
      </c>
      <c r="G82" s="4" t="s">
        <v>46</v>
      </c>
      <c r="H82" s="4" t="s">
        <v>47</v>
      </c>
      <c r="I82" s="4"/>
      <c r="J82" s="4"/>
      <c r="K82" s="4">
        <v>216</v>
      </c>
      <c r="L82" s="4">
        <v>8</v>
      </c>
      <c r="M82" s="4">
        <v>3</v>
      </c>
      <c r="N82" s="4" t="s">
        <v>5</v>
      </c>
      <c r="O82" s="4">
        <v>1</v>
      </c>
      <c r="P82" s="4"/>
      <c r="Q82" s="4"/>
      <c r="R82" s="4"/>
      <c r="S82" s="4"/>
      <c r="T82" s="4"/>
      <c r="U82" s="4"/>
      <c r="V82" s="4"/>
      <c r="W82" s="4"/>
    </row>
    <row r="83" spans="1:23" x14ac:dyDescent="0.2">
      <c r="A83" s="4">
        <v>50</v>
      </c>
      <c r="B83" s="4">
        <v>0</v>
      </c>
      <c r="C83" s="4">
        <v>0</v>
      </c>
      <c r="D83" s="4">
        <v>1</v>
      </c>
      <c r="E83" s="4">
        <v>223</v>
      </c>
      <c r="F83" s="4">
        <f>ROUND(Source!AQ73,O83)</f>
        <v>0</v>
      </c>
      <c r="G83" s="4" t="s">
        <v>48</v>
      </c>
      <c r="H83" s="4" t="s">
        <v>49</v>
      </c>
      <c r="I83" s="4"/>
      <c r="J83" s="4"/>
      <c r="K83" s="4">
        <v>223</v>
      </c>
      <c r="L83" s="4">
        <v>9</v>
      </c>
      <c r="M83" s="4">
        <v>3</v>
      </c>
      <c r="N83" s="4" t="s">
        <v>5</v>
      </c>
      <c r="O83" s="4">
        <v>1</v>
      </c>
      <c r="P83" s="4"/>
      <c r="Q83" s="4"/>
      <c r="R83" s="4"/>
      <c r="S83" s="4"/>
      <c r="T83" s="4"/>
      <c r="U83" s="4"/>
      <c r="V83" s="4"/>
      <c r="W83" s="4"/>
    </row>
    <row r="84" spans="1:23" x14ac:dyDescent="0.2">
      <c r="A84" s="4">
        <v>50</v>
      </c>
      <c r="B84" s="4">
        <v>0</v>
      </c>
      <c r="C84" s="4">
        <v>0</v>
      </c>
      <c r="D84" s="4">
        <v>1</v>
      </c>
      <c r="E84" s="4">
        <v>229</v>
      </c>
      <c r="F84" s="4">
        <f>ROUND(Source!AZ73,O84)</f>
        <v>0</v>
      </c>
      <c r="G84" s="4" t="s">
        <v>50</v>
      </c>
      <c r="H84" s="4" t="s">
        <v>51</v>
      </c>
      <c r="I84" s="4"/>
      <c r="J84" s="4"/>
      <c r="K84" s="4">
        <v>229</v>
      </c>
      <c r="L84" s="4">
        <v>10</v>
      </c>
      <c r="M84" s="4">
        <v>3</v>
      </c>
      <c r="N84" s="4" t="s">
        <v>5</v>
      </c>
      <c r="O84" s="4">
        <v>1</v>
      </c>
      <c r="P84" s="4"/>
      <c r="Q84" s="4"/>
      <c r="R84" s="4"/>
      <c r="S84" s="4"/>
      <c r="T84" s="4"/>
      <c r="U84" s="4"/>
      <c r="V84" s="4"/>
      <c r="W84" s="4"/>
    </row>
    <row r="85" spans="1:23" x14ac:dyDescent="0.2">
      <c r="A85" s="4">
        <v>50</v>
      </c>
      <c r="B85" s="4">
        <v>0</v>
      </c>
      <c r="C85" s="4">
        <v>0</v>
      </c>
      <c r="D85" s="4">
        <v>1</v>
      </c>
      <c r="E85" s="4">
        <v>203</v>
      </c>
      <c r="F85" s="4">
        <f>ROUND(Source!Q73,O85)</f>
        <v>0</v>
      </c>
      <c r="G85" s="4" t="s">
        <v>52</v>
      </c>
      <c r="H85" s="4" t="s">
        <v>53</v>
      </c>
      <c r="I85" s="4"/>
      <c r="J85" s="4"/>
      <c r="K85" s="4">
        <v>203</v>
      </c>
      <c r="L85" s="4">
        <v>11</v>
      </c>
      <c r="M85" s="4">
        <v>3</v>
      </c>
      <c r="N85" s="4" t="s">
        <v>5</v>
      </c>
      <c r="O85" s="4">
        <v>1</v>
      </c>
      <c r="P85" s="4"/>
      <c r="Q85" s="4"/>
      <c r="R85" s="4"/>
      <c r="S85" s="4"/>
      <c r="T85" s="4"/>
      <c r="U85" s="4"/>
      <c r="V85" s="4"/>
      <c r="W85" s="4"/>
    </row>
    <row r="86" spans="1:23" x14ac:dyDescent="0.2">
      <c r="A86" s="4">
        <v>50</v>
      </c>
      <c r="B86" s="4">
        <v>0</v>
      </c>
      <c r="C86" s="4">
        <v>0</v>
      </c>
      <c r="D86" s="4">
        <v>1</v>
      </c>
      <c r="E86" s="4">
        <v>231</v>
      </c>
      <c r="F86" s="4">
        <f>ROUND(Source!BB73,O86)</f>
        <v>0</v>
      </c>
      <c r="G86" s="4" t="s">
        <v>54</v>
      </c>
      <c r="H86" s="4" t="s">
        <v>55</v>
      </c>
      <c r="I86" s="4"/>
      <c r="J86" s="4"/>
      <c r="K86" s="4">
        <v>231</v>
      </c>
      <c r="L86" s="4">
        <v>12</v>
      </c>
      <c r="M86" s="4">
        <v>3</v>
      </c>
      <c r="N86" s="4" t="s">
        <v>5</v>
      </c>
      <c r="O86" s="4">
        <v>1</v>
      </c>
      <c r="P86" s="4"/>
      <c r="Q86" s="4"/>
      <c r="R86" s="4"/>
      <c r="S86" s="4"/>
      <c r="T86" s="4"/>
      <c r="U86" s="4"/>
      <c r="V86" s="4"/>
      <c r="W86" s="4"/>
    </row>
    <row r="87" spans="1:23" x14ac:dyDescent="0.2">
      <c r="A87" s="4">
        <v>50</v>
      </c>
      <c r="B87" s="4">
        <v>0</v>
      </c>
      <c r="C87" s="4">
        <v>0</v>
      </c>
      <c r="D87" s="4">
        <v>1</v>
      </c>
      <c r="E87" s="4">
        <v>204</v>
      </c>
      <c r="F87" s="4">
        <f>ROUND(Source!R73,O87)</f>
        <v>0</v>
      </c>
      <c r="G87" s="4" t="s">
        <v>56</v>
      </c>
      <c r="H87" s="4" t="s">
        <v>57</v>
      </c>
      <c r="I87" s="4"/>
      <c r="J87" s="4"/>
      <c r="K87" s="4">
        <v>204</v>
      </c>
      <c r="L87" s="4">
        <v>13</v>
      </c>
      <c r="M87" s="4">
        <v>3</v>
      </c>
      <c r="N87" s="4" t="s">
        <v>5</v>
      </c>
      <c r="O87" s="4">
        <v>1</v>
      </c>
      <c r="P87" s="4"/>
      <c r="Q87" s="4"/>
      <c r="R87" s="4"/>
      <c r="S87" s="4"/>
      <c r="T87" s="4"/>
      <c r="U87" s="4"/>
      <c r="V87" s="4"/>
      <c r="W87" s="4"/>
    </row>
    <row r="88" spans="1:23" x14ac:dyDescent="0.2">
      <c r="A88" s="4">
        <v>50</v>
      </c>
      <c r="B88" s="4">
        <v>0</v>
      </c>
      <c r="C88" s="4">
        <v>0</v>
      </c>
      <c r="D88" s="4">
        <v>1</v>
      </c>
      <c r="E88" s="4">
        <v>205</v>
      </c>
      <c r="F88" s="4">
        <f>ROUND(Source!S73,O88)</f>
        <v>0</v>
      </c>
      <c r="G88" s="4" t="s">
        <v>58</v>
      </c>
      <c r="H88" s="4" t="s">
        <v>59</v>
      </c>
      <c r="I88" s="4"/>
      <c r="J88" s="4"/>
      <c r="K88" s="4">
        <v>205</v>
      </c>
      <c r="L88" s="4">
        <v>14</v>
      </c>
      <c r="M88" s="4">
        <v>3</v>
      </c>
      <c r="N88" s="4" t="s">
        <v>5</v>
      </c>
      <c r="O88" s="4">
        <v>1</v>
      </c>
      <c r="P88" s="4"/>
      <c r="Q88" s="4"/>
      <c r="R88" s="4"/>
      <c r="S88" s="4"/>
      <c r="T88" s="4"/>
      <c r="U88" s="4"/>
      <c r="V88" s="4"/>
      <c r="W88" s="4"/>
    </row>
    <row r="89" spans="1:23" x14ac:dyDescent="0.2">
      <c r="A89" s="4">
        <v>50</v>
      </c>
      <c r="B89" s="4">
        <v>0</v>
      </c>
      <c r="C89" s="4">
        <v>0</v>
      </c>
      <c r="D89" s="4">
        <v>1</v>
      </c>
      <c r="E89" s="4">
        <v>232</v>
      </c>
      <c r="F89" s="4">
        <f>ROUND(Source!BC73,O89)</f>
        <v>0</v>
      </c>
      <c r="G89" s="4" t="s">
        <v>60</v>
      </c>
      <c r="H89" s="4" t="s">
        <v>61</v>
      </c>
      <c r="I89" s="4"/>
      <c r="J89" s="4"/>
      <c r="K89" s="4">
        <v>232</v>
      </c>
      <c r="L89" s="4">
        <v>15</v>
      </c>
      <c r="M89" s="4">
        <v>3</v>
      </c>
      <c r="N89" s="4" t="s">
        <v>5</v>
      </c>
      <c r="O89" s="4">
        <v>1</v>
      </c>
      <c r="P89" s="4"/>
      <c r="Q89" s="4"/>
      <c r="R89" s="4"/>
      <c r="S89" s="4"/>
      <c r="T89" s="4"/>
      <c r="U89" s="4"/>
      <c r="V89" s="4"/>
      <c r="W89" s="4"/>
    </row>
    <row r="90" spans="1:23" x14ac:dyDescent="0.2">
      <c r="A90" s="4">
        <v>50</v>
      </c>
      <c r="B90" s="4">
        <v>0</v>
      </c>
      <c r="C90" s="4">
        <v>0</v>
      </c>
      <c r="D90" s="4">
        <v>1</v>
      </c>
      <c r="E90" s="4">
        <v>214</v>
      </c>
      <c r="F90" s="4">
        <f>ROUND(Source!AS73,O90)</f>
        <v>0</v>
      </c>
      <c r="G90" s="4" t="s">
        <v>62</v>
      </c>
      <c r="H90" s="4" t="s">
        <v>63</v>
      </c>
      <c r="I90" s="4"/>
      <c r="J90" s="4"/>
      <c r="K90" s="4">
        <v>214</v>
      </c>
      <c r="L90" s="4">
        <v>16</v>
      </c>
      <c r="M90" s="4">
        <v>3</v>
      </c>
      <c r="N90" s="4" t="s">
        <v>5</v>
      </c>
      <c r="O90" s="4">
        <v>1</v>
      </c>
      <c r="P90" s="4"/>
      <c r="Q90" s="4"/>
      <c r="R90" s="4"/>
      <c r="S90" s="4"/>
      <c r="T90" s="4"/>
      <c r="U90" s="4"/>
      <c r="V90" s="4"/>
      <c r="W90" s="4"/>
    </row>
    <row r="91" spans="1:23" x14ac:dyDescent="0.2">
      <c r="A91" s="4">
        <v>50</v>
      </c>
      <c r="B91" s="4">
        <v>0</v>
      </c>
      <c r="C91" s="4">
        <v>0</v>
      </c>
      <c r="D91" s="4">
        <v>1</v>
      </c>
      <c r="E91" s="4">
        <v>215</v>
      </c>
      <c r="F91" s="4">
        <f>ROUND(Source!AT73,O91)</f>
        <v>0</v>
      </c>
      <c r="G91" s="4" t="s">
        <v>64</v>
      </c>
      <c r="H91" s="4" t="s">
        <v>65</v>
      </c>
      <c r="I91" s="4"/>
      <c r="J91" s="4"/>
      <c r="K91" s="4">
        <v>215</v>
      </c>
      <c r="L91" s="4">
        <v>17</v>
      </c>
      <c r="M91" s="4">
        <v>3</v>
      </c>
      <c r="N91" s="4" t="s">
        <v>5</v>
      </c>
      <c r="O91" s="4">
        <v>1</v>
      </c>
      <c r="P91" s="4"/>
      <c r="Q91" s="4"/>
      <c r="R91" s="4"/>
      <c r="S91" s="4"/>
      <c r="T91" s="4"/>
      <c r="U91" s="4"/>
      <c r="V91" s="4"/>
      <c r="W91" s="4"/>
    </row>
    <row r="92" spans="1:23" x14ac:dyDescent="0.2">
      <c r="A92" s="4">
        <v>50</v>
      </c>
      <c r="B92" s="4">
        <v>0</v>
      </c>
      <c r="C92" s="4">
        <v>0</v>
      </c>
      <c r="D92" s="4">
        <v>1</v>
      </c>
      <c r="E92" s="4">
        <v>217</v>
      </c>
      <c r="F92" s="4">
        <f>ROUND(Source!AU73,O92)</f>
        <v>0</v>
      </c>
      <c r="G92" s="4" t="s">
        <v>66</v>
      </c>
      <c r="H92" s="4" t="s">
        <v>67</v>
      </c>
      <c r="I92" s="4"/>
      <c r="J92" s="4"/>
      <c r="K92" s="4">
        <v>217</v>
      </c>
      <c r="L92" s="4">
        <v>18</v>
      </c>
      <c r="M92" s="4">
        <v>3</v>
      </c>
      <c r="N92" s="4" t="s">
        <v>5</v>
      </c>
      <c r="O92" s="4">
        <v>1</v>
      </c>
      <c r="P92" s="4"/>
      <c r="Q92" s="4"/>
      <c r="R92" s="4"/>
      <c r="S92" s="4"/>
      <c r="T92" s="4"/>
      <c r="U92" s="4"/>
      <c r="V92" s="4"/>
      <c r="W92" s="4"/>
    </row>
    <row r="93" spans="1:23" x14ac:dyDescent="0.2">
      <c r="A93" s="4">
        <v>50</v>
      </c>
      <c r="B93" s="4">
        <v>0</v>
      </c>
      <c r="C93" s="4">
        <v>0</v>
      </c>
      <c r="D93" s="4">
        <v>1</v>
      </c>
      <c r="E93" s="4">
        <v>230</v>
      </c>
      <c r="F93" s="4">
        <f>ROUND(Source!BA73,O93)</f>
        <v>0</v>
      </c>
      <c r="G93" s="4" t="s">
        <v>68</v>
      </c>
      <c r="H93" s="4" t="s">
        <v>69</v>
      </c>
      <c r="I93" s="4"/>
      <c r="J93" s="4"/>
      <c r="K93" s="4">
        <v>230</v>
      </c>
      <c r="L93" s="4">
        <v>19</v>
      </c>
      <c r="M93" s="4">
        <v>3</v>
      </c>
      <c r="N93" s="4" t="s">
        <v>5</v>
      </c>
      <c r="O93" s="4">
        <v>1</v>
      </c>
      <c r="P93" s="4"/>
      <c r="Q93" s="4"/>
      <c r="R93" s="4"/>
      <c r="S93" s="4"/>
      <c r="T93" s="4"/>
      <c r="U93" s="4"/>
      <c r="V93" s="4"/>
      <c r="W93" s="4"/>
    </row>
    <row r="94" spans="1:23" x14ac:dyDescent="0.2">
      <c r="A94" s="4">
        <v>50</v>
      </c>
      <c r="B94" s="4">
        <v>0</v>
      </c>
      <c r="C94" s="4">
        <v>0</v>
      </c>
      <c r="D94" s="4">
        <v>1</v>
      </c>
      <c r="E94" s="4">
        <v>206</v>
      </c>
      <c r="F94" s="4">
        <f>ROUND(Source!T73,O94)</f>
        <v>0</v>
      </c>
      <c r="G94" s="4" t="s">
        <v>70</v>
      </c>
      <c r="H94" s="4" t="s">
        <v>71</v>
      </c>
      <c r="I94" s="4"/>
      <c r="J94" s="4"/>
      <c r="K94" s="4">
        <v>206</v>
      </c>
      <c r="L94" s="4">
        <v>20</v>
      </c>
      <c r="M94" s="4">
        <v>3</v>
      </c>
      <c r="N94" s="4" t="s">
        <v>5</v>
      </c>
      <c r="O94" s="4">
        <v>1</v>
      </c>
      <c r="P94" s="4"/>
      <c r="Q94" s="4"/>
      <c r="R94" s="4"/>
      <c r="S94" s="4"/>
      <c r="T94" s="4"/>
      <c r="U94" s="4"/>
      <c r="V94" s="4"/>
      <c r="W94" s="4"/>
    </row>
    <row r="95" spans="1:23" x14ac:dyDescent="0.2">
      <c r="A95" s="4">
        <v>50</v>
      </c>
      <c r="B95" s="4">
        <v>0</v>
      </c>
      <c r="C95" s="4">
        <v>0</v>
      </c>
      <c r="D95" s="4">
        <v>1</v>
      </c>
      <c r="E95" s="4">
        <v>207</v>
      </c>
      <c r="F95" s="4">
        <f>Source!U73</f>
        <v>0</v>
      </c>
      <c r="G95" s="4" t="s">
        <v>72</v>
      </c>
      <c r="H95" s="4" t="s">
        <v>73</v>
      </c>
      <c r="I95" s="4"/>
      <c r="J95" s="4"/>
      <c r="K95" s="4">
        <v>207</v>
      </c>
      <c r="L95" s="4">
        <v>21</v>
      </c>
      <c r="M95" s="4">
        <v>3</v>
      </c>
      <c r="N95" s="4" t="s">
        <v>5</v>
      </c>
      <c r="O95" s="4">
        <v>-1</v>
      </c>
      <c r="P95" s="4"/>
      <c r="Q95" s="4"/>
      <c r="R95" s="4"/>
      <c r="S95" s="4"/>
      <c r="T95" s="4"/>
      <c r="U95" s="4"/>
      <c r="V95" s="4"/>
      <c r="W95" s="4"/>
    </row>
    <row r="96" spans="1:23" x14ac:dyDescent="0.2">
      <c r="A96" s="4">
        <v>50</v>
      </c>
      <c r="B96" s="4">
        <v>0</v>
      </c>
      <c r="C96" s="4">
        <v>0</v>
      </c>
      <c r="D96" s="4">
        <v>1</v>
      </c>
      <c r="E96" s="4">
        <v>208</v>
      </c>
      <c r="F96" s="4">
        <f>Source!V73</f>
        <v>0</v>
      </c>
      <c r="G96" s="4" t="s">
        <v>74</v>
      </c>
      <c r="H96" s="4" t="s">
        <v>75</v>
      </c>
      <c r="I96" s="4"/>
      <c r="J96" s="4"/>
      <c r="K96" s="4">
        <v>208</v>
      </c>
      <c r="L96" s="4">
        <v>22</v>
      </c>
      <c r="M96" s="4">
        <v>3</v>
      </c>
      <c r="N96" s="4" t="s">
        <v>5</v>
      </c>
      <c r="O96" s="4">
        <v>-1</v>
      </c>
      <c r="P96" s="4"/>
      <c r="Q96" s="4"/>
      <c r="R96" s="4"/>
      <c r="S96" s="4"/>
      <c r="T96" s="4"/>
      <c r="U96" s="4"/>
      <c r="V96" s="4"/>
      <c r="W96" s="4"/>
    </row>
    <row r="97" spans="1:245" x14ac:dyDescent="0.2">
      <c r="A97" s="4">
        <v>50</v>
      </c>
      <c r="B97" s="4">
        <v>0</v>
      </c>
      <c r="C97" s="4">
        <v>0</v>
      </c>
      <c r="D97" s="4">
        <v>1</v>
      </c>
      <c r="E97" s="4">
        <v>209</v>
      </c>
      <c r="F97" s="4">
        <f>ROUND(Source!W73,O97)</f>
        <v>0</v>
      </c>
      <c r="G97" s="4" t="s">
        <v>76</v>
      </c>
      <c r="H97" s="4" t="s">
        <v>77</v>
      </c>
      <c r="I97" s="4"/>
      <c r="J97" s="4"/>
      <c r="K97" s="4">
        <v>209</v>
      </c>
      <c r="L97" s="4">
        <v>23</v>
      </c>
      <c r="M97" s="4">
        <v>3</v>
      </c>
      <c r="N97" s="4" t="s">
        <v>5</v>
      </c>
      <c r="O97" s="4">
        <v>1</v>
      </c>
      <c r="P97" s="4"/>
      <c r="Q97" s="4"/>
      <c r="R97" s="4"/>
      <c r="S97" s="4"/>
      <c r="T97" s="4"/>
      <c r="U97" s="4"/>
      <c r="V97" s="4"/>
      <c r="W97" s="4"/>
    </row>
    <row r="98" spans="1:245" x14ac:dyDescent="0.2">
      <c r="A98" s="4">
        <v>50</v>
      </c>
      <c r="B98" s="4">
        <v>0</v>
      </c>
      <c r="C98" s="4">
        <v>0</v>
      </c>
      <c r="D98" s="4">
        <v>1</v>
      </c>
      <c r="E98" s="4">
        <v>233</v>
      </c>
      <c r="F98" s="4">
        <f>ROUND(Source!BD73,O98)</f>
        <v>0</v>
      </c>
      <c r="G98" s="4" t="s">
        <v>78</v>
      </c>
      <c r="H98" s="4" t="s">
        <v>79</v>
      </c>
      <c r="I98" s="4"/>
      <c r="J98" s="4"/>
      <c r="K98" s="4">
        <v>233</v>
      </c>
      <c r="L98" s="4">
        <v>24</v>
      </c>
      <c r="M98" s="4">
        <v>3</v>
      </c>
      <c r="N98" s="4" t="s">
        <v>5</v>
      </c>
      <c r="O98" s="4">
        <v>1</v>
      </c>
      <c r="P98" s="4"/>
      <c r="Q98" s="4"/>
      <c r="R98" s="4"/>
      <c r="S98" s="4"/>
      <c r="T98" s="4"/>
      <c r="U98" s="4"/>
      <c r="V98" s="4"/>
      <c r="W98" s="4"/>
    </row>
    <row r="99" spans="1:245" x14ac:dyDescent="0.2">
      <c r="A99" s="4">
        <v>50</v>
      </c>
      <c r="B99" s="4">
        <v>0</v>
      </c>
      <c r="C99" s="4">
        <v>0</v>
      </c>
      <c r="D99" s="4">
        <v>1</v>
      </c>
      <c r="E99" s="4">
        <v>210</v>
      </c>
      <c r="F99" s="4">
        <f>ROUND(Source!X73,O99)</f>
        <v>0</v>
      </c>
      <c r="G99" s="4" t="s">
        <v>80</v>
      </c>
      <c r="H99" s="4" t="s">
        <v>81</v>
      </c>
      <c r="I99" s="4"/>
      <c r="J99" s="4"/>
      <c r="K99" s="4">
        <v>210</v>
      </c>
      <c r="L99" s="4">
        <v>25</v>
      </c>
      <c r="M99" s="4">
        <v>3</v>
      </c>
      <c r="N99" s="4" t="s">
        <v>5</v>
      </c>
      <c r="O99" s="4">
        <v>1</v>
      </c>
      <c r="P99" s="4"/>
      <c r="Q99" s="4"/>
      <c r="R99" s="4"/>
      <c r="S99" s="4"/>
      <c r="T99" s="4"/>
      <c r="U99" s="4"/>
      <c r="V99" s="4"/>
      <c r="W99" s="4"/>
    </row>
    <row r="100" spans="1:245" x14ac:dyDescent="0.2">
      <c r="A100" s="4">
        <v>50</v>
      </c>
      <c r="B100" s="4">
        <v>0</v>
      </c>
      <c r="C100" s="4">
        <v>0</v>
      </c>
      <c r="D100" s="4">
        <v>1</v>
      </c>
      <c r="E100" s="4">
        <v>211</v>
      </c>
      <c r="F100" s="4">
        <f>ROUND(Source!Y73,O100)</f>
        <v>0</v>
      </c>
      <c r="G100" s="4" t="s">
        <v>82</v>
      </c>
      <c r="H100" s="4" t="s">
        <v>83</v>
      </c>
      <c r="I100" s="4"/>
      <c r="J100" s="4"/>
      <c r="K100" s="4">
        <v>211</v>
      </c>
      <c r="L100" s="4">
        <v>26</v>
      </c>
      <c r="M100" s="4">
        <v>3</v>
      </c>
      <c r="N100" s="4" t="s">
        <v>5</v>
      </c>
      <c r="O100" s="4">
        <v>1</v>
      </c>
      <c r="P100" s="4"/>
      <c r="Q100" s="4"/>
      <c r="R100" s="4"/>
      <c r="S100" s="4"/>
      <c r="T100" s="4"/>
      <c r="U100" s="4"/>
      <c r="V100" s="4"/>
      <c r="W100" s="4"/>
    </row>
    <row r="101" spans="1:245" x14ac:dyDescent="0.2">
      <c r="A101" s="4">
        <v>50</v>
      </c>
      <c r="B101" s="4">
        <v>0</v>
      </c>
      <c r="C101" s="4">
        <v>0</v>
      </c>
      <c r="D101" s="4">
        <v>1</v>
      </c>
      <c r="E101" s="4">
        <v>224</v>
      </c>
      <c r="F101" s="4">
        <f>ROUND(Source!AR73,O101)</f>
        <v>0</v>
      </c>
      <c r="G101" s="4" t="s">
        <v>84</v>
      </c>
      <c r="H101" s="4" t="s">
        <v>85</v>
      </c>
      <c r="I101" s="4"/>
      <c r="J101" s="4"/>
      <c r="K101" s="4">
        <v>224</v>
      </c>
      <c r="L101" s="4">
        <v>27</v>
      </c>
      <c r="M101" s="4">
        <v>3</v>
      </c>
      <c r="N101" s="4" t="s">
        <v>5</v>
      </c>
      <c r="O101" s="4">
        <v>1</v>
      </c>
      <c r="P101" s="4"/>
      <c r="Q101" s="4"/>
      <c r="R101" s="4"/>
      <c r="S101" s="4"/>
      <c r="T101" s="4"/>
      <c r="U101" s="4"/>
      <c r="V101" s="4"/>
      <c r="W101" s="4"/>
    </row>
    <row r="103" spans="1:245" x14ac:dyDescent="0.2">
      <c r="A103" s="1">
        <v>5</v>
      </c>
      <c r="B103" s="1">
        <v>1</v>
      </c>
      <c r="C103" s="1"/>
      <c r="D103" s="1">
        <f>ROW(A112)</f>
        <v>112</v>
      </c>
      <c r="E103" s="1"/>
      <c r="F103" s="1" t="s">
        <v>15</v>
      </c>
      <c r="G103" s="1" t="s">
        <v>97</v>
      </c>
      <c r="H103" s="1" t="s">
        <v>5</v>
      </c>
      <c r="I103" s="1">
        <v>0</v>
      </c>
      <c r="J103" s="1"/>
      <c r="K103" s="1">
        <v>0</v>
      </c>
      <c r="L103" s="1"/>
      <c r="M103" s="1"/>
      <c r="N103" s="1"/>
      <c r="O103" s="1"/>
      <c r="P103" s="1"/>
      <c r="Q103" s="1"/>
      <c r="R103" s="1"/>
      <c r="S103" s="1"/>
      <c r="T103" s="1"/>
      <c r="U103" s="1" t="s">
        <v>5</v>
      </c>
      <c r="V103" s="1">
        <v>0</v>
      </c>
      <c r="W103" s="1"/>
      <c r="X103" s="1"/>
      <c r="Y103" s="1"/>
      <c r="Z103" s="1"/>
      <c r="AA103" s="1"/>
      <c r="AB103" s="1" t="s">
        <v>5</v>
      </c>
      <c r="AC103" s="1" t="s">
        <v>5</v>
      </c>
      <c r="AD103" s="1" t="s">
        <v>5</v>
      </c>
      <c r="AE103" s="1" t="s">
        <v>5</v>
      </c>
      <c r="AF103" s="1" t="s">
        <v>5</v>
      </c>
      <c r="AG103" s="1" t="s">
        <v>5</v>
      </c>
      <c r="AH103" s="1"/>
      <c r="AI103" s="1"/>
      <c r="AJ103" s="1"/>
      <c r="AK103" s="1"/>
      <c r="AL103" s="1"/>
      <c r="AM103" s="1"/>
      <c r="AN103" s="1"/>
      <c r="AO103" s="1"/>
      <c r="AP103" s="1" t="s">
        <v>5</v>
      </c>
      <c r="AQ103" s="1" t="s">
        <v>5</v>
      </c>
      <c r="AR103" s="1" t="s">
        <v>5</v>
      </c>
      <c r="AS103" s="1"/>
      <c r="AT103" s="1"/>
      <c r="AU103" s="1"/>
      <c r="AV103" s="1"/>
      <c r="AW103" s="1"/>
      <c r="AX103" s="1"/>
      <c r="AY103" s="1"/>
      <c r="AZ103" s="1" t="s">
        <v>5</v>
      </c>
      <c r="BA103" s="1"/>
      <c r="BB103" s="1" t="s">
        <v>5</v>
      </c>
      <c r="BC103" s="1" t="s">
        <v>5</v>
      </c>
      <c r="BD103" s="1" t="s">
        <v>5</v>
      </c>
      <c r="BE103" s="1" t="s">
        <v>5</v>
      </c>
      <c r="BF103" s="1" t="s">
        <v>5</v>
      </c>
      <c r="BG103" s="1" t="s">
        <v>5</v>
      </c>
      <c r="BH103" s="1" t="s">
        <v>5</v>
      </c>
      <c r="BI103" s="1" t="s">
        <v>5</v>
      </c>
      <c r="BJ103" s="1" t="s">
        <v>5</v>
      </c>
      <c r="BK103" s="1" t="s">
        <v>5</v>
      </c>
      <c r="BL103" s="1" t="s">
        <v>5</v>
      </c>
      <c r="BM103" s="1" t="s">
        <v>5</v>
      </c>
      <c r="BN103" s="1" t="s">
        <v>5</v>
      </c>
      <c r="BO103" s="1" t="s">
        <v>5</v>
      </c>
      <c r="BP103" s="1" t="s">
        <v>5</v>
      </c>
      <c r="BQ103" s="1"/>
      <c r="BR103" s="1"/>
      <c r="BS103" s="1"/>
      <c r="BT103" s="1"/>
      <c r="BU103" s="1"/>
      <c r="BV103" s="1"/>
      <c r="BW103" s="1"/>
      <c r="BX103" s="1">
        <v>0</v>
      </c>
      <c r="BY103" s="1"/>
      <c r="BZ103" s="1"/>
      <c r="CA103" s="1"/>
      <c r="CB103" s="1"/>
      <c r="CC103" s="1"/>
      <c r="CD103" s="1"/>
      <c r="CE103" s="1"/>
      <c r="CF103" s="1"/>
      <c r="CG103" s="1"/>
      <c r="CH103" s="1"/>
      <c r="CI103" s="1"/>
      <c r="CJ103" s="1">
        <v>0</v>
      </c>
    </row>
    <row r="105" spans="1:245" x14ac:dyDescent="0.2">
      <c r="A105" s="2">
        <v>52</v>
      </c>
      <c r="B105" s="2">
        <f t="shared" ref="B105:G105" si="44">B112</f>
        <v>1</v>
      </c>
      <c r="C105" s="2">
        <f t="shared" si="44"/>
        <v>5</v>
      </c>
      <c r="D105" s="2">
        <f t="shared" si="44"/>
        <v>103</v>
      </c>
      <c r="E105" s="2">
        <f t="shared" si="44"/>
        <v>0</v>
      </c>
      <c r="F105" s="2" t="str">
        <f t="shared" si="44"/>
        <v>Новый подраздел</v>
      </c>
      <c r="G105" s="2" t="str">
        <f t="shared" si="44"/>
        <v>Двери</v>
      </c>
      <c r="H105" s="2"/>
      <c r="I105" s="2"/>
      <c r="J105" s="2"/>
      <c r="K105" s="2"/>
      <c r="L105" s="2"/>
      <c r="M105" s="2"/>
      <c r="N105" s="2"/>
      <c r="O105" s="2">
        <f t="shared" ref="O105:AT105" si="45">O112</f>
        <v>0</v>
      </c>
      <c r="P105" s="2">
        <f t="shared" si="45"/>
        <v>0</v>
      </c>
      <c r="Q105" s="2">
        <f t="shared" si="45"/>
        <v>0</v>
      </c>
      <c r="R105" s="2">
        <f t="shared" si="45"/>
        <v>0</v>
      </c>
      <c r="S105" s="2">
        <f t="shared" si="45"/>
        <v>0</v>
      </c>
      <c r="T105" s="2">
        <f t="shared" si="45"/>
        <v>0</v>
      </c>
      <c r="U105" s="2">
        <f t="shared" si="45"/>
        <v>0</v>
      </c>
      <c r="V105" s="2">
        <f t="shared" si="45"/>
        <v>0</v>
      </c>
      <c r="W105" s="2">
        <f t="shared" si="45"/>
        <v>0</v>
      </c>
      <c r="X105" s="2">
        <f t="shared" si="45"/>
        <v>0</v>
      </c>
      <c r="Y105" s="2">
        <f t="shared" si="45"/>
        <v>0</v>
      </c>
      <c r="Z105" s="2">
        <f t="shared" si="45"/>
        <v>0</v>
      </c>
      <c r="AA105" s="2">
        <f t="shared" si="45"/>
        <v>0</v>
      </c>
      <c r="AB105" s="2">
        <f t="shared" si="45"/>
        <v>0</v>
      </c>
      <c r="AC105" s="2">
        <f t="shared" si="45"/>
        <v>0</v>
      </c>
      <c r="AD105" s="2">
        <f t="shared" si="45"/>
        <v>0</v>
      </c>
      <c r="AE105" s="2">
        <f t="shared" si="45"/>
        <v>0</v>
      </c>
      <c r="AF105" s="2">
        <f t="shared" si="45"/>
        <v>0</v>
      </c>
      <c r="AG105" s="2">
        <f t="shared" si="45"/>
        <v>0</v>
      </c>
      <c r="AH105" s="2">
        <f t="shared" si="45"/>
        <v>0</v>
      </c>
      <c r="AI105" s="2">
        <f t="shared" si="45"/>
        <v>0</v>
      </c>
      <c r="AJ105" s="2">
        <f t="shared" si="45"/>
        <v>0</v>
      </c>
      <c r="AK105" s="2">
        <f t="shared" si="45"/>
        <v>0</v>
      </c>
      <c r="AL105" s="2">
        <f t="shared" si="45"/>
        <v>0</v>
      </c>
      <c r="AM105" s="2">
        <f t="shared" si="45"/>
        <v>0</v>
      </c>
      <c r="AN105" s="2">
        <f t="shared" si="45"/>
        <v>0</v>
      </c>
      <c r="AO105" s="2">
        <f t="shared" si="45"/>
        <v>0</v>
      </c>
      <c r="AP105" s="2">
        <f t="shared" si="45"/>
        <v>0</v>
      </c>
      <c r="AQ105" s="2">
        <f t="shared" si="45"/>
        <v>0</v>
      </c>
      <c r="AR105" s="2">
        <f t="shared" si="45"/>
        <v>0</v>
      </c>
      <c r="AS105" s="2">
        <f t="shared" si="45"/>
        <v>0</v>
      </c>
      <c r="AT105" s="2">
        <f t="shared" si="45"/>
        <v>0</v>
      </c>
      <c r="AU105" s="2">
        <f t="shared" ref="AU105:BZ105" si="46">AU112</f>
        <v>0</v>
      </c>
      <c r="AV105" s="2">
        <f t="shared" si="46"/>
        <v>0</v>
      </c>
      <c r="AW105" s="2">
        <f t="shared" si="46"/>
        <v>0</v>
      </c>
      <c r="AX105" s="2">
        <f t="shared" si="46"/>
        <v>0</v>
      </c>
      <c r="AY105" s="2">
        <f t="shared" si="46"/>
        <v>0</v>
      </c>
      <c r="AZ105" s="2">
        <f t="shared" si="46"/>
        <v>0</v>
      </c>
      <c r="BA105" s="2">
        <f t="shared" si="46"/>
        <v>0</v>
      </c>
      <c r="BB105" s="2">
        <f t="shared" si="46"/>
        <v>0</v>
      </c>
      <c r="BC105" s="2">
        <f t="shared" si="46"/>
        <v>0</v>
      </c>
      <c r="BD105" s="2">
        <f t="shared" si="46"/>
        <v>0</v>
      </c>
      <c r="BE105" s="2">
        <f t="shared" si="46"/>
        <v>0</v>
      </c>
      <c r="BF105" s="2">
        <f t="shared" si="46"/>
        <v>0</v>
      </c>
      <c r="BG105" s="2">
        <f t="shared" si="46"/>
        <v>0</v>
      </c>
      <c r="BH105" s="2">
        <f t="shared" si="46"/>
        <v>0</v>
      </c>
      <c r="BI105" s="2">
        <f t="shared" si="46"/>
        <v>0</v>
      </c>
      <c r="BJ105" s="2">
        <f t="shared" si="46"/>
        <v>0</v>
      </c>
      <c r="BK105" s="2">
        <f t="shared" si="46"/>
        <v>0</v>
      </c>
      <c r="BL105" s="2">
        <f t="shared" si="46"/>
        <v>0</v>
      </c>
      <c r="BM105" s="2">
        <f t="shared" si="46"/>
        <v>0</v>
      </c>
      <c r="BN105" s="2">
        <f t="shared" si="46"/>
        <v>0</v>
      </c>
      <c r="BO105" s="2">
        <f t="shared" si="46"/>
        <v>0</v>
      </c>
      <c r="BP105" s="2">
        <f t="shared" si="46"/>
        <v>0</v>
      </c>
      <c r="BQ105" s="2">
        <f t="shared" si="46"/>
        <v>0</v>
      </c>
      <c r="BR105" s="2">
        <f t="shared" si="46"/>
        <v>0</v>
      </c>
      <c r="BS105" s="2">
        <f t="shared" si="46"/>
        <v>0</v>
      </c>
      <c r="BT105" s="2">
        <f t="shared" si="46"/>
        <v>0</v>
      </c>
      <c r="BU105" s="2">
        <f t="shared" si="46"/>
        <v>0</v>
      </c>
      <c r="BV105" s="2">
        <f t="shared" si="46"/>
        <v>0</v>
      </c>
      <c r="BW105" s="2">
        <f t="shared" si="46"/>
        <v>0</v>
      </c>
      <c r="BX105" s="2">
        <f t="shared" si="46"/>
        <v>0</v>
      </c>
      <c r="BY105" s="2">
        <f t="shared" si="46"/>
        <v>0</v>
      </c>
      <c r="BZ105" s="2">
        <f t="shared" si="46"/>
        <v>0</v>
      </c>
      <c r="CA105" s="2">
        <f t="shared" ref="CA105:DF105" si="47">CA112</f>
        <v>0</v>
      </c>
      <c r="CB105" s="2">
        <f t="shared" si="47"/>
        <v>0</v>
      </c>
      <c r="CC105" s="2">
        <f t="shared" si="47"/>
        <v>0</v>
      </c>
      <c r="CD105" s="2">
        <f t="shared" si="47"/>
        <v>0</v>
      </c>
      <c r="CE105" s="2">
        <f t="shared" si="47"/>
        <v>0</v>
      </c>
      <c r="CF105" s="2">
        <f t="shared" si="47"/>
        <v>0</v>
      </c>
      <c r="CG105" s="2">
        <f t="shared" si="47"/>
        <v>0</v>
      </c>
      <c r="CH105" s="2">
        <f t="shared" si="47"/>
        <v>0</v>
      </c>
      <c r="CI105" s="2">
        <f t="shared" si="47"/>
        <v>0</v>
      </c>
      <c r="CJ105" s="2">
        <f t="shared" si="47"/>
        <v>0</v>
      </c>
      <c r="CK105" s="2">
        <f t="shared" si="47"/>
        <v>0</v>
      </c>
      <c r="CL105" s="2">
        <f t="shared" si="47"/>
        <v>0</v>
      </c>
      <c r="CM105" s="2">
        <f t="shared" si="47"/>
        <v>0</v>
      </c>
      <c r="CN105" s="2">
        <f t="shared" si="47"/>
        <v>0</v>
      </c>
      <c r="CO105" s="2">
        <f t="shared" si="47"/>
        <v>0</v>
      </c>
      <c r="CP105" s="2">
        <f t="shared" si="47"/>
        <v>0</v>
      </c>
      <c r="CQ105" s="2">
        <f t="shared" si="47"/>
        <v>0</v>
      </c>
      <c r="CR105" s="2">
        <f t="shared" si="47"/>
        <v>0</v>
      </c>
      <c r="CS105" s="2">
        <f t="shared" si="47"/>
        <v>0</v>
      </c>
      <c r="CT105" s="2">
        <f t="shared" si="47"/>
        <v>0</v>
      </c>
      <c r="CU105" s="2">
        <f t="shared" si="47"/>
        <v>0</v>
      </c>
      <c r="CV105" s="2">
        <f t="shared" si="47"/>
        <v>0</v>
      </c>
      <c r="CW105" s="2">
        <f t="shared" si="47"/>
        <v>0</v>
      </c>
      <c r="CX105" s="2">
        <f t="shared" si="47"/>
        <v>0</v>
      </c>
      <c r="CY105" s="2">
        <f t="shared" si="47"/>
        <v>0</v>
      </c>
      <c r="CZ105" s="2">
        <f t="shared" si="47"/>
        <v>0</v>
      </c>
      <c r="DA105" s="2">
        <f t="shared" si="47"/>
        <v>0</v>
      </c>
      <c r="DB105" s="2">
        <f t="shared" si="47"/>
        <v>0</v>
      </c>
      <c r="DC105" s="2">
        <f t="shared" si="47"/>
        <v>0</v>
      </c>
      <c r="DD105" s="2">
        <f t="shared" si="47"/>
        <v>0</v>
      </c>
      <c r="DE105" s="2">
        <f t="shared" si="47"/>
        <v>0</v>
      </c>
      <c r="DF105" s="2">
        <f t="shared" si="47"/>
        <v>0</v>
      </c>
      <c r="DG105" s="3">
        <f t="shared" ref="DG105:EL105" si="48">DG112</f>
        <v>0</v>
      </c>
      <c r="DH105" s="3">
        <f t="shared" si="48"/>
        <v>0</v>
      </c>
      <c r="DI105" s="3">
        <f t="shared" si="48"/>
        <v>0</v>
      </c>
      <c r="DJ105" s="3">
        <f t="shared" si="48"/>
        <v>0</v>
      </c>
      <c r="DK105" s="3">
        <f t="shared" si="48"/>
        <v>0</v>
      </c>
      <c r="DL105" s="3">
        <f t="shared" si="48"/>
        <v>0</v>
      </c>
      <c r="DM105" s="3">
        <f t="shared" si="48"/>
        <v>0</v>
      </c>
      <c r="DN105" s="3">
        <f t="shared" si="48"/>
        <v>0</v>
      </c>
      <c r="DO105" s="3">
        <f t="shared" si="48"/>
        <v>0</v>
      </c>
      <c r="DP105" s="3">
        <f t="shared" si="48"/>
        <v>0</v>
      </c>
      <c r="DQ105" s="3">
        <f t="shared" si="48"/>
        <v>0</v>
      </c>
      <c r="DR105" s="3">
        <f t="shared" si="48"/>
        <v>0</v>
      </c>
      <c r="DS105" s="3">
        <f t="shared" si="48"/>
        <v>0</v>
      </c>
      <c r="DT105" s="3">
        <f t="shared" si="48"/>
        <v>0</v>
      </c>
      <c r="DU105" s="3">
        <f t="shared" si="48"/>
        <v>0</v>
      </c>
      <c r="DV105" s="3">
        <f t="shared" si="48"/>
        <v>0</v>
      </c>
      <c r="DW105" s="3">
        <f t="shared" si="48"/>
        <v>0</v>
      </c>
      <c r="DX105" s="3">
        <f t="shared" si="48"/>
        <v>0</v>
      </c>
      <c r="DY105" s="3">
        <f t="shared" si="48"/>
        <v>0</v>
      </c>
      <c r="DZ105" s="3">
        <f t="shared" si="48"/>
        <v>0</v>
      </c>
      <c r="EA105" s="3">
        <f t="shared" si="48"/>
        <v>0</v>
      </c>
      <c r="EB105" s="3">
        <f t="shared" si="48"/>
        <v>0</v>
      </c>
      <c r="EC105" s="3">
        <f t="shared" si="48"/>
        <v>0</v>
      </c>
      <c r="ED105" s="3">
        <f t="shared" si="48"/>
        <v>0</v>
      </c>
      <c r="EE105" s="3">
        <f t="shared" si="48"/>
        <v>0</v>
      </c>
      <c r="EF105" s="3">
        <f t="shared" si="48"/>
        <v>0</v>
      </c>
      <c r="EG105" s="3">
        <f t="shared" si="48"/>
        <v>0</v>
      </c>
      <c r="EH105" s="3">
        <f t="shared" si="48"/>
        <v>0</v>
      </c>
      <c r="EI105" s="3">
        <f t="shared" si="48"/>
        <v>0</v>
      </c>
      <c r="EJ105" s="3">
        <f t="shared" si="48"/>
        <v>0</v>
      </c>
      <c r="EK105" s="3">
        <f t="shared" si="48"/>
        <v>0</v>
      </c>
      <c r="EL105" s="3">
        <f t="shared" si="48"/>
        <v>0</v>
      </c>
      <c r="EM105" s="3">
        <f t="shared" ref="EM105:FR105" si="49">EM112</f>
        <v>0</v>
      </c>
      <c r="EN105" s="3">
        <f t="shared" si="49"/>
        <v>0</v>
      </c>
      <c r="EO105" s="3">
        <f t="shared" si="49"/>
        <v>0</v>
      </c>
      <c r="EP105" s="3">
        <f t="shared" si="49"/>
        <v>0</v>
      </c>
      <c r="EQ105" s="3">
        <f t="shared" si="49"/>
        <v>0</v>
      </c>
      <c r="ER105" s="3">
        <f t="shared" si="49"/>
        <v>0</v>
      </c>
      <c r="ES105" s="3">
        <f t="shared" si="49"/>
        <v>0</v>
      </c>
      <c r="ET105" s="3">
        <f t="shared" si="49"/>
        <v>0</v>
      </c>
      <c r="EU105" s="3">
        <f t="shared" si="49"/>
        <v>0</v>
      </c>
      <c r="EV105" s="3">
        <f t="shared" si="49"/>
        <v>0</v>
      </c>
      <c r="EW105" s="3">
        <f t="shared" si="49"/>
        <v>0</v>
      </c>
      <c r="EX105" s="3">
        <f t="shared" si="49"/>
        <v>0</v>
      </c>
      <c r="EY105" s="3">
        <f t="shared" si="49"/>
        <v>0</v>
      </c>
      <c r="EZ105" s="3">
        <f t="shared" si="49"/>
        <v>0</v>
      </c>
      <c r="FA105" s="3">
        <f t="shared" si="49"/>
        <v>0</v>
      </c>
      <c r="FB105" s="3">
        <f t="shared" si="49"/>
        <v>0</v>
      </c>
      <c r="FC105" s="3">
        <f t="shared" si="49"/>
        <v>0</v>
      </c>
      <c r="FD105" s="3">
        <f t="shared" si="49"/>
        <v>0</v>
      </c>
      <c r="FE105" s="3">
        <f t="shared" si="49"/>
        <v>0</v>
      </c>
      <c r="FF105" s="3">
        <f t="shared" si="49"/>
        <v>0</v>
      </c>
      <c r="FG105" s="3">
        <f t="shared" si="49"/>
        <v>0</v>
      </c>
      <c r="FH105" s="3">
        <f t="shared" si="49"/>
        <v>0</v>
      </c>
      <c r="FI105" s="3">
        <f t="shared" si="49"/>
        <v>0</v>
      </c>
      <c r="FJ105" s="3">
        <f t="shared" si="49"/>
        <v>0</v>
      </c>
      <c r="FK105" s="3">
        <f t="shared" si="49"/>
        <v>0</v>
      </c>
      <c r="FL105" s="3">
        <f t="shared" si="49"/>
        <v>0</v>
      </c>
      <c r="FM105" s="3">
        <f t="shared" si="49"/>
        <v>0</v>
      </c>
      <c r="FN105" s="3">
        <f t="shared" si="49"/>
        <v>0</v>
      </c>
      <c r="FO105" s="3">
        <f t="shared" si="49"/>
        <v>0</v>
      </c>
      <c r="FP105" s="3">
        <f t="shared" si="49"/>
        <v>0</v>
      </c>
      <c r="FQ105" s="3">
        <f t="shared" si="49"/>
        <v>0</v>
      </c>
      <c r="FR105" s="3">
        <f t="shared" si="49"/>
        <v>0</v>
      </c>
      <c r="FS105" s="3">
        <f t="shared" ref="FS105:GX105" si="50">FS112</f>
        <v>0</v>
      </c>
      <c r="FT105" s="3">
        <f t="shared" si="50"/>
        <v>0</v>
      </c>
      <c r="FU105" s="3">
        <f t="shared" si="50"/>
        <v>0</v>
      </c>
      <c r="FV105" s="3">
        <f t="shared" si="50"/>
        <v>0</v>
      </c>
      <c r="FW105" s="3">
        <f t="shared" si="50"/>
        <v>0</v>
      </c>
      <c r="FX105" s="3">
        <f t="shared" si="50"/>
        <v>0</v>
      </c>
      <c r="FY105" s="3">
        <f t="shared" si="50"/>
        <v>0</v>
      </c>
      <c r="FZ105" s="3">
        <f t="shared" si="50"/>
        <v>0</v>
      </c>
      <c r="GA105" s="3">
        <f t="shared" si="50"/>
        <v>0</v>
      </c>
      <c r="GB105" s="3">
        <f t="shared" si="50"/>
        <v>0</v>
      </c>
      <c r="GC105" s="3">
        <f t="shared" si="50"/>
        <v>0</v>
      </c>
      <c r="GD105" s="3">
        <f t="shared" si="50"/>
        <v>0</v>
      </c>
      <c r="GE105" s="3">
        <f t="shared" si="50"/>
        <v>0</v>
      </c>
      <c r="GF105" s="3">
        <f t="shared" si="50"/>
        <v>0</v>
      </c>
      <c r="GG105" s="3">
        <f t="shared" si="50"/>
        <v>0</v>
      </c>
      <c r="GH105" s="3">
        <f t="shared" si="50"/>
        <v>0</v>
      </c>
      <c r="GI105" s="3">
        <f t="shared" si="50"/>
        <v>0</v>
      </c>
      <c r="GJ105" s="3">
        <f t="shared" si="50"/>
        <v>0</v>
      </c>
      <c r="GK105" s="3">
        <f t="shared" si="50"/>
        <v>0</v>
      </c>
      <c r="GL105" s="3">
        <f t="shared" si="50"/>
        <v>0</v>
      </c>
      <c r="GM105" s="3">
        <f t="shared" si="50"/>
        <v>0</v>
      </c>
      <c r="GN105" s="3">
        <f t="shared" si="50"/>
        <v>0</v>
      </c>
      <c r="GO105" s="3">
        <f t="shared" si="50"/>
        <v>0</v>
      </c>
      <c r="GP105" s="3">
        <f t="shared" si="50"/>
        <v>0</v>
      </c>
      <c r="GQ105" s="3">
        <f t="shared" si="50"/>
        <v>0</v>
      </c>
      <c r="GR105" s="3">
        <f t="shared" si="50"/>
        <v>0</v>
      </c>
      <c r="GS105" s="3">
        <f t="shared" si="50"/>
        <v>0</v>
      </c>
      <c r="GT105" s="3">
        <f t="shared" si="50"/>
        <v>0</v>
      </c>
      <c r="GU105" s="3">
        <f t="shared" si="50"/>
        <v>0</v>
      </c>
      <c r="GV105" s="3">
        <f t="shared" si="50"/>
        <v>0</v>
      </c>
      <c r="GW105" s="3">
        <f t="shared" si="50"/>
        <v>0</v>
      </c>
      <c r="GX105" s="3">
        <f t="shared" si="50"/>
        <v>0</v>
      </c>
    </row>
    <row r="107" spans="1:245" x14ac:dyDescent="0.2">
      <c r="A107">
        <v>17</v>
      </c>
      <c r="B107">
        <v>1</v>
      </c>
      <c r="C107">
        <f>ROW(SmtRes!A13)</f>
        <v>13</v>
      </c>
      <c r="D107">
        <f>ROW(EtalonRes!A13)</f>
        <v>13</v>
      </c>
      <c r="E107" t="s">
        <v>98</v>
      </c>
      <c r="F107" t="s">
        <v>99</v>
      </c>
      <c r="G107" t="s">
        <v>100</v>
      </c>
      <c r="H107" t="s">
        <v>101</v>
      </c>
      <c r="I107">
        <v>0</v>
      </c>
      <c r="J107">
        <v>0</v>
      </c>
      <c r="O107">
        <f>ROUND(CP107,1)</f>
        <v>0</v>
      </c>
      <c r="P107">
        <f>ROUND(CQ107*I107,1)</f>
        <v>0</v>
      </c>
      <c r="Q107">
        <f>ROUND(CR107*I107,1)</f>
        <v>0</v>
      </c>
      <c r="R107">
        <f>ROUND(CS107*I107,1)</f>
        <v>0</v>
      </c>
      <c r="S107">
        <f>ROUND(CT107*I107,1)</f>
        <v>0</v>
      </c>
      <c r="T107">
        <f>ROUND(CU107*I107,1)</f>
        <v>0</v>
      </c>
      <c r="U107">
        <f>CV107*I107</f>
        <v>0</v>
      </c>
      <c r="V107">
        <f>CW107*I107</f>
        <v>0</v>
      </c>
      <c r="W107">
        <f>ROUND(CX107*I107,1)</f>
        <v>0</v>
      </c>
      <c r="X107">
        <f t="shared" ref="X107:Y110" si="51">ROUND(CY107,1)</f>
        <v>0</v>
      </c>
      <c r="Y107">
        <f t="shared" si="51"/>
        <v>0</v>
      </c>
      <c r="AA107">
        <v>47538294</v>
      </c>
      <c r="AB107">
        <f>ROUND((AC107+AD107+AF107),1)</f>
        <v>1148.8</v>
      </c>
      <c r="AC107">
        <f>ROUND((ES107),1)</f>
        <v>0</v>
      </c>
      <c r="AD107">
        <f>ROUND((((ET107)-(EU107))+AE107),1)</f>
        <v>97.1</v>
      </c>
      <c r="AE107">
        <f t="shared" ref="AE107:AF109" si="52">ROUND((EU107),1)</f>
        <v>9.5</v>
      </c>
      <c r="AF107">
        <f t="shared" si="52"/>
        <v>1051.7</v>
      </c>
      <c r="AG107">
        <f>ROUND((AP107),1)</f>
        <v>0</v>
      </c>
      <c r="AH107">
        <f t="shared" ref="AH107:AI109" si="53">(EW107)</f>
        <v>128.72999999999999</v>
      </c>
      <c r="AI107">
        <f t="shared" si="53"/>
        <v>0.7</v>
      </c>
      <c r="AJ107">
        <f>(AS107)</f>
        <v>0</v>
      </c>
      <c r="AK107">
        <v>1148.79</v>
      </c>
      <c r="AL107">
        <v>0</v>
      </c>
      <c r="AM107">
        <v>97.07</v>
      </c>
      <c r="AN107">
        <v>9.4499999999999993</v>
      </c>
      <c r="AO107">
        <v>1051.72</v>
      </c>
      <c r="AP107">
        <v>0</v>
      </c>
      <c r="AQ107">
        <v>128.72999999999999</v>
      </c>
      <c r="AR107">
        <v>0.7</v>
      </c>
      <c r="AS107">
        <v>0</v>
      </c>
      <c r="AT107">
        <v>82</v>
      </c>
      <c r="AU107">
        <v>62</v>
      </c>
      <c r="AV107">
        <v>1</v>
      </c>
      <c r="AW107">
        <v>1</v>
      </c>
      <c r="AZ107">
        <v>1</v>
      </c>
      <c r="BA107">
        <v>32.83</v>
      </c>
      <c r="BB107">
        <v>5.37</v>
      </c>
      <c r="BC107">
        <v>1</v>
      </c>
      <c r="BD107" t="s">
        <v>5</v>
      </c>
      <c r="BE107" t="s">
        <v>5</v>
      </c>
      <c r="BF107" t="s">
        <v>5</v>
      </c>
      <c r="BG107" t="s">
        <v>5</v>
      </c>
      <c r="BH107">
        <v>0</v>
      </c>
      <c r="BI107">
        <v>1</v>
      </c>
      <c r="BJ107" t="s">
        <v>102</v>
      </c>
      <c r="BM107">
        <v>56001</v>
      </c>
      <c r="BN107">
        <v>0</v>
      </c>
      <c r="BO107" t="s">
        <v>99</v>
      </c>
      <c r="BP107">
        <v>1</v>
      </c>
      <c r="BQ107">
        <v>6</v>
      </c>
      <c r="BR107">
        <v>0</v>
      </c>
      <c r="BS107">
        <v>32.83</v>
      </c>
      <c r="BT107">
        <v>1</v>
      </c>
      <c r="BU107">
        <v>1</v>
      </c>
      <c r="BV107">
        <v>1</v>
      </c>
      <c r="BW107">
        <v>1</v>
      </c>
      <c r="BX107">
        <v>1</v>
      </c>
      <c r="BY107" t="s">
        <v>5</v>
      </c>
      <c r="BZ107">
        <v>82</v>
      </c>
      <c r="CA107">
        <v>62</v>
      </c>
      <c r="CE107">
        <v>0</v>
      </c>
      <c r="CF107">
        <v>0</v>
      </c>
      <c r="CG107">
        <v>0</v>
      </c>
      <c r="CM107">
        <v>0</v>
      </c>
      <c r="CN107" t="s">
        <v>5</v>
      </c>
      <c r="CO107">
        <v>0</v>
      </c>
      <c r="CP107">
        <f>(P107+Q107+S107)</f>
        <v>0</v>
      </c>
      <c r="CQ107">
        <f>AC107*BC107</f>
        <v>0</v>
      </c>
      <c r="CR107">
        <f>AD107*BB107</f>
        <v>521.42700000000002</v>
      </c>
      <c r="CS107">
        <f>AE107*BS107</f>
        <v>311.88499999999999</v>
      </c>
      <c r="CT107">
        <f>AF107*BA107</f>
        <v>34527.311000000002</v>
      </c>
      <c r="CU107">
        <f t="shared" ref="CU107:CX110" si="54">AG107</f>
        <v>0</v>
      </c>
      <c r="CV107">
        <f t="shared" si="54"/>
        <v>128.72999999999999</v>
      </c>
      <c r="CW107">
        <f t="shared" si="54"/>
        <v>0.7</v>
      </c>
      <c r="CX107">
        <f t="shared" si="54"/>
        <v>0</v>
      </c>
      <c r="CY107">
        <f>(((S107+R107)*AT107)/100)</f>
        <v>0</v>
      </c>
      <c r="CZ107">
        <f>(((S107+R107)*AU107)/100)</f>
        <v>0</v>
      </c>
      <c r="DC107" t="s">
        <v>5</v>
      </c>
      <c r="DD107" t="s">
        <v>5</v>
      </c>
      <c r="DE107" t="s">
        <v>5</v>
      </c>
      <c r="DF107" t="s">
        <v>5</v>
      </c>
      <c r="DG107" t="s">
        <v>5</v>
      </c>
      <c r="DH107" t="s">
        <v>5</v>
      </c>
      <c r="DI107" t="s">
        <v>5</v>
      </c>
      <c r="DJ107" t="s">
        <v>5</v>
      </c>
      <c r="DK107" t="s">
        <v>5</v>
      </c>
      <c r="DL107" t="s">
        <v>5</v>
      </c>
      <c r="DM107" t="s">
        <v>5</v>
      </c>
      <c r="DN107">
        <v>0</v>
      </c>
      <c r="DO107">
        <v>0</v>
      </c>
      <c r="DP107">
        <v>1</v>
      </c>
      <c r="DQ107">
        <v>1</v>
      </c>
      <c r="DU107">
        <v>1013</v>
      </c>
      <c r="DV107" t="s">
        <v>101</v>
      </c>
      <c r="DW107" t="s">
        <v>101</v>
      </c>
      <c r="DX107">
        <v>1</v>
      </c>
      <c r="EE107">
        <v>44314453</v>
      </c>
      <c r="EF107">
        <v>6</v>
      </c>
      <c r="EG107" t="s">
        <v>22</v>
      </c>
      <c r="EH107">
        <v>0</v>
      </c>
      <c r="EI107" t="s">
        <v>5</v>
      </c>
      <c r="EJ107">
        <v>1</v>
      </c>
      <c r="EK107">
        <v>56001</v>
      </c>
      <c r="EL107" t="s">
        <v>103</v>
      </c>
      <c r="EM107" t="s">
        <v>104</v>
      </c>
      <c r="EO107" t="s">
        <v>5</v>
      </c>
      <c r="EQ107">
        <v>0</v>
      </c>
      <c r="ER107">
        <v>1148.79</v>
      </c>
      <c r="ES107">
        <v>0</v>
      </c>
      <c r="ET107">
        <v>97.07</v>
      </c>
      <c r="EU107">
        <v>9.4499999999999993</v>
      </c>
      <c r="EV107">
        <v>1051.72</v>
      </c>
      <c r="EW107">
        <v>128.72999999999999</v>
      </c>
      <c r="EX107">
        <v>0.7</v>
      </c>
      <c r="EY107">
        <v>0</v>
      </c>
      <c r="FQ107">
        <v>0</v>
      </c>
      <c r="FR107">
        <f>ROUND(IF(AND(BH107=3,BI107=3),P107,0),1)</f>
        <v>0</v>
      </c>
      <c r="FS107">
        <v>0</v>
      </c>
      <c r="FX107">
        <v>82</v>
      </c>
      <c r="FY107">
        <v>62</v>
      </c>
      <c r="GA107" t="s">
        <v>5</v>
      </c>
      <c r="GD107">
        <v>1</v>
      </c>
      <c r="GF107">
        <v>-109315397</v>
      </c>
      <c r="GG107">
        <v>2</v>
      </c>
      <c r="GH107">
        <v>1</v>
      </c>
      <c r="GI107">
        <v>2</v>
      </c>
      <c r="GJ107">
        <v>0</v>
      </c>
      <c r="GK107">
        <v>0</v>
      </c>
      <c r="GL107">
        <f>ROUND(IF(AND(BH107=3,BI107=3,FS107&lt;&gt;0),P107,0),1)</f>
        <v>0</v>
      </c>
      <c r="GM107">
        <f>ROUND(O107+X107+Y107,1)+GX107</f>
        <v>0</v>
      </c>
      <c r="GN107">
        <f>IF(OR(BI107=0,BI107=1),ROUND(O107+X107+Y107,1),0)</f>
        <v>0</v>
      </c>
      <c r="GO107">
        <f>IF(BI107=2,ROUND(O107+X107+Y107,1),0)</f>
        <v>0</v>
      </c>
      <c r="GP107">
        <f>IF(BI107=4,ROUND(O107+X107+Y107,1)+GX107,0)</f>
        <v>0</v>
      </c>
      <c r="GR107">
        <v>0</v>
      </c>
      <c r="GS107">
        <v>3</v>
      </c>
      <c r="GT107">
        <v>0</v>
      </c>
      <c r="GU107" t="s">
        <v>5</v>
      </c>
      <c r="GV107">
        <f>ROUND((GT107),1)</f>
        <v>0</v>
      </c>
      <c r="GW107">
        <v>1</v>
      </c>
      <c r="GX107">
        <f>ROUND(HC107*I107,1)</f>
        <v>0</v>
      </c>
      <c r="HA107">
        <v>0</v>
      </c>
      <c r="HB107">
        <v>0</v>
      </c>
      <c r="HC107">
        <f>GV107*GW107</f>
        <v>0</v>
      </c>
      <c r="IK107">
        <v>0</v>
      </c>
    </row>
    <row r="108" spans="1:245" x14ac:dyDescent="0.2">
      <c r="A108">
        <v>18</v>
      </c>
      <c r="B108">
        <v>1</v>
      </c>
      <c r="C108">
        <v>13</v>
      </c>
      <c r="E108" t="s">
        <v>105</v>
      </c>
      <c r="F108" t="s">
        <v>30</v>
      </c>
      <c r="G108" t="s">
        <v>31</v>
      </c>
      <c r="H108" t="s">
        <v>28</v>
      </c>
      <c r="I108">
        <f>I107*J108</f>
        <v>0</v>
      </c>
      <c r="J108">
        <v>10.66</v>
      </c>
      <c r="O108">
        <f>ROUND(CP108,1)</f>
        <v>0</v>
      </c>
      <c r="P108">
        <f>ROUND(CQ108*I108,1)</f>
        <v>0</v>
      </c>
      <c r="Q108">
        <f>ROUND(CR108*I108,1)</f>
        <v>0</v>
      </c>
      <c r="R108">
        <f>ROUND(CS108*I108,1)</f>
        <v>0</v>
      </c>
      <c r="S108">
        <f>ROUND(CT108*I108,1)</f>
        <v>0</v>
      </c>
      <c r="T108">
        <f>ROUND(CU108*I108,1)</f>
        <v>0</v>
      </c>
      <c r="U108">
        <f>CV108*I108</f>
        <v>0</v>
      </c>
      <c r="V108">
        <f>CW108*I108</f>
        <v>0</v>
      </c>
      <c r="W108">
        <f>ROUND(CX108*I108,1)</f>
        <v>0</v>
      </c>
      <c r="X108">
        <f t="shared" si="51"/>
        <v>0</v>
      </c>
      <c r="Y108">
        <f t="shared" si="51"/>
        <v>0</v>
      </c>
      <c r="AA108">
        <v>47538294</v>
      </c>
      <c r="AB108">
        <f>ROUND((AC108+AD108+AF108),1)</f>
        <v>0</v>
      </c>
      <c r="AC108">
        <f>ROUND((ES108),1)</f>
        <v>0</v>
      </c>
      <c r="AD108">
        <f>ROUND((((ET108)-(EU108))+AE108),1)</f>
        <v>0</v>
      </c>
      <c r="AE108">
        <f t="shared" si="52"/>
        <v>0</v>
      </c>
      <c r="AF108">
        <f t="shared" si="52"/>
        <v>0</v>
      </c>
      <c r="AG108">
        <f>ROUND((AP108),1)</f>
        <v>0</v>
      </c>
      <c r="AH108">
        <f t="shared" si="53"/>
        <v>0</v>
      </c>
      <c r="AI108">
        <f t="shared" si="53"/>
        <v>0</v>
      </c>
      <c r="AJ108">
        <f>(AS108)</f>
        <v>0</v>
      </c>
      <c r="AK108">
        <v>0</v>
      </c>
      <c r="AL108">
        <v>0</v>
      </c>
      <c r="AM108">
        <v>0</v>
      </c>
      <c r="AN108">
        <v>0</v>
      </c>
      <c r="AO108">
        <v>0</v>
      </c>
      <c r="AP108">
        <v>0</v>
      </c>
      <c r="AQ108">
        <v>0</v>
      </c>
      <c r="AR108">
        <v>0</v>
      </c>
      <c r="AS108">
        <v>0</v>
      </c>
      <c r="AT108">
        <v>82</v>
      </c>
      <c r="AU108">
        <v>62</v>
      </c>
      <c r="AV108">
        <v>1</v>
      </c>
      <c r="AW108">
        <v>1</v>
      </c>
      <c r="AZ108">
        <v>1</v>
      </c>
      <c r="BA108">
        <v>1</v>
      </c>
      <c r="BB108">
        <v>1</v>
      </c>
      <c r="BC108">
        <v>1</v>
      </c>
      <c r="BD108" t="s">
        <v>5</v>
      </c>
      <c r="BE108" t="s">
        <v>5</v>
      </c>
      <c r="BF108" t="s">
        <v>5</v>
      </c>
      <c r="BG108" t="s">
        <v>5</v>
      </c>
      <c r="BH108">
        <v>3</v>
      </c>
      <c r="BI108">
        <v>1</v>
      </c>
      <c r="BJ108" t="s">
        <v>5</v>
      </c>
      <c r="BM108">
        <v>56001</v>
      </c>
      <c r="BN108">
        <v>0</v>
      </c>
      <c r="BO108" t="s">
        <v>5</v>
      </c>
      <c r="BP108">
        <v>0</v>
      </c>
      <c r="BQ108">
        <v>6</v>
      </c>
      <c r="BR108">
        <v>0</v>
      </c>
      <c r="BS108">
        <v>1</v>
      </c>
      <c r="BT108">
        <v>1</v>
      </c>
      <c r="BU108">
        <v>1</v>
      </c>
      <c r="BV108">
        <v>1</v>
      </c>
      <c r="BW108">
        <v>1</v>
      </c>
      <c r="BX108">
        <v>1</v>
      </c>
      <c r="BY108" t="s">
        <v>5</v>
      </c>
      <c r="BZ108">
        <v>82</v>
      </c>
      <c r="CA108">
        <v>62</v>
      </c>
      <c r="CE108">
        <v>0</v>
      </c>
      <c r="CF108">
        <v>0</v>
      </c>
      <c r="CG108">
        <v>0</v>
      </c>
      <c r="CM108">
        <v>0</v>
      </c>
      <c r="CN108" t="s">
        <v>5</v>
      </c>
      <c r="CO108">
        <v>0</v>
      </c>
      <c r="CP108">
        <f>(P108+Q108+S108)</f>
        <v>0</v>
      </c>
      <c r="CQ108">
        <f>AC108*BC108</f>
        <v>0</v>
      </c>
      <c r="CR108">
        <f>AD108*BB108</f>
        <v>0</v>
      </c>
      <c r="CS108">
        <f>AE108*BS108</f>
        <v>0</v>
      </c>
      <c r="CT108">
        <f>AF108*BA108</f>
        <v>0</v>
      </c>
      <c r="CU108">
        <f t="shared" si="54"/>
        <v>0</v>
      </c>
      <c r="CV108">
        <f t="shared" si="54"/>
        <v>0</v>
      </c>
      <c r="CW108">
        <f t="shared" si="54"/>
        <v>0</v>
      </c>
      <c r="CX108">
        <f t="shared" si="54"/>
        <v>0</v>
      </c>
      <c r="CY108">
        <f>(((S108+R108)*AT108)/100)</f>
        <v>0</v>
      </c>
      <c r="CZ108">
        <f>(((S108+R108)*AU108)/100)</f>
        <v>0</v>
      </c>
      <c r="DC108" t="s">
        <v>5</v>
      </c>
      <c r="DD108" t="s">
        <v>5</v>
      </c>
      <c r="DE108" t="s">
        <v>5</v>
      </c>
      <c r="DF108" t="s">
        <v>5</v>
      </c>
      <c r="DG108" t="s">
        <v>5</v>
      </c>
      <c r="DH108" t="s">
        <v>5</v>
      </c>
      <c r="DI108" t="s">
        <v>5</v>
      </c>
      <c r="DJ108" t="s">
        <v>5</v>
      </c>
      <c r="DK108" t="s">
        <v>5</v>
      </c>
      <c r="DL108" t="s">
        <v>5</v>
      </c>
      <c r="DM108" t="s">
        <v>5</v>
      </c>
      <c r="DN108">
        <v>0</v>
      </c>
      <c r="DO108">
        <v>0</v>
      </c>
      <c r="DP108">
        <v>1</v>
      </c>
      <c r="DQ108">
        <v>1</v>
      </c>
      <c r="DU108">
        <v>1009</v>
      </c>
      <c r="DV108" t="s">
        <v>28</v>
      </c>
      <c r="DW108" t="s">
        <v>28</v>
      </c>
      <c r="DX108">
        <v>1000</v>
      </c>
      <c r="EE108">
        <v>44314453</v>
      </c>
      <c r="EF108">
        <v>6</v>
      </c>
      <c r="EG108" t="s">
        <v>22</v>
      </c>
      <c r="EH108">
        <v>0</v>
      </c>
      <c r="EI108" t="s">
        <v>5</v>
      </c>
      <c r="EJ108">
        <v>1</v>
      </c>
      <c r="EK108">
        <v>56001</v>
      </c>
      <c r="EL108" t="s">
        <v>103</v>
      </c>
      <c r="EM108" t="s">
        <v>104</v>
      </c>
      <c r="EO108" t="s">
        <v>5</v>
      </c>
      <c r="EQ108">
        <v>0</v>
      </c>
      <c r="ER108">
        <v>0</v>
      </c>
      <c r="ES108">
        <v>0</v>
      </c>
      <c r="ET108">
        <v>0</v>
      </c>
      <c r="EU108">
        <v>0</v>
      </c>
      <c r="EV108">
        <v>0</v>
      </c>
      <c r="EW108">
        <v>0</v>
      </c>
      <c r="EX108">
        <v>0</v>
      </c>
      <c r="FQ108">
        <v>0</v>
      </c>
      <c r="FR108">
        <f>ROUND(IF(AND(BH108=3,BI108=3),P108,0),1)</f>
        <v>0</v>
      </c>
      <c r="FS108">
        <v>0</v>
      </c>
      <c r="FX108">
        <v>82</v>
      </c>
      <c r="FY108">
        <v>62</v>
      </c>
      <c r="GA108" t="s">
        <v>5</v>
      </c>
      <c r="GD108">
        <v>1</v>
      </c>
      <c r="GF108">
        <v>2102561428</v>
      </c>
      <c r="GG108">
        <v>2</v>
      </c>
      <c r="GH108">
        <v>1</v>
      </c>
      <c r="GI108">
        <v>-2</v>
      </c>
      <c r="GJ108">
        <v>0</v>
      </c>
      <c r="GK108">
        <v>0</v>
      </c>
      <c r="GL108">
        <f>ROUND(IF(AND(BH108=3,BI108=3,FS108&lt;&gt;0),P108,0),1)</f>
        <v>0</v>
      </c>
      <c r="GM108">
        <f>ROUND(O108+X108+Y108,1)+GX108</f>
        <v>0</v>
      </c>
      <c r="GN108">
        <f>IF(OR(BI108=0,BI108=1),ROUND(O108+X108+Y108,1),0)</f>
        <v>0</v>
      </c>
      <c r="GO108">
        <f>IF(BI108=2,ROUND(O108+X108+Y108,1),0)</f>
        <v>0</v>
      </c>
      <c r="GP108">
        <f>IF(BI108=4,ROUND(O108+X108+Y108,1)+GX108,0)</f>
        <v>0</v>
      </c>
      <c r="GR108">
        <v>0</v>
      </c>
      <c r="GS108">
        <v>3</v>
      </c>
      <c r="GT108">
        <v>0</v>
      </c>
      <c r="GU108" t="s">
        <v>5</v>
      </c>
      <c r="GV108">
        <f>ROUND((GT108),1)</f>
        <v>0</v>
      </c>
      <c r="GW108">
        <v>1</v>
      </c>
      <c r="GX108">
        <f>ROUND(HC108*I108,1)</f>
        <v>0</v>
      </c>
      <c r="HA108">
        <v>0</v>
      </c>
      <c r="HB108">
        <v>0</v>
      </c>
      <c r="HC108">
        <f>GV108*GW108</f>
        <v>0</v>
      </c>
      <c r="IK108">
        <v>0</v>
      </c>
    </row>
    <row r="109" spans="1:245" x14ac:dyDescent="0.2">
      <c r="A109">
        <v>17</v>
      </c>
      <c r="B109">
        <v>1</v>
      </c>
      <c r="C109">
        <f>ROW(SmtRes!A16)</f>
        <v>16</v>
      </c>
      <c r="D109">
        <f>ROW(EtalonRes!A16)</f>
        <v>16</v>
      </c>
      <c r="E109" t="s">
        <v>106</v>
      </c>
      <c r="F109" t="s">
        <v>107</v>
      </c>
      <c r="G109" t="s">
        <v>108</v>
      </c>
      <c r="H109" t="s">
        <v>20</v>
      </c>
      <c r="I109">
        <v>0</v>
      </c>
      <c r="J109">
        <v>0</v>
      </c>
      <c r="O109">
        <f>ROUND(CP109,1)</f>
        <v>0</v>
      </c>
      <c r="P109">
        <f>ROUND(CQ109*I109,1)</f>
        <v>0</v>
      </c>
      <c r="Q109">
        <f>ROUND(CR109*I109,1)</f>
        <v>0</v>
      </c>
      <c r="R109">
        <f>ROUND(CS109*I109,1)</f>
        <v>0</v>
      </c>
      <c r="S109">
        <f>ROUND(CT109*I109,1)</f>
        <v>0</v>
      </c>
      <c r="T109">
        <f>ROUND(CU109*I109,1)</f>
        <v>0</v>
      </c>
      <c r="U109">
        <f>CV109*I109</f>
        <v>0</v>
      </c>
      <c r="V109">
        <f>CW109*I109</f>
        <v>0</v>
      </c>
      <c r="W109">
        <f>ROUND(CX109*I109,1)</f>
        <v>0</v>
      </c>
      <c r="X109">
        <f t="shared" si="51"/>
        <v>0</v>
      </c>
      <c r="Y109">
        <f t="shared" si="51"/>
        <v>0</v>
      </c>
      <c r="AA109">
        <v>47538294</v>
      </c>
      <c r="AB109">
        <f>ROUND((AC109+AD109+AF109),1)</f>
        <v>979.4</v>
      </c>
      <c r="AC109">
        <f>ROUND((ES109),1)</f>
        <v>0</v>
      </c>
      <c r="AD109">
        <f>ROUND((((ET109)-(EU109))+AE109),1)</f>
        <v>242</v>
      </c>
      <c r="AE109">
        <f t="shared" si="52"/>
        <v>104.5</v>
      </c>
      <c r="AF109">
        <f t="shared" si="52"/>
        <v>737.4</v>
      </c>
      <c r="AG109">
        <f>ROUND((AP109),1)</f>
        <v>0</v>
      </c>
      <c r="AH109">
        <f t="shared" si="53"/>
        <v>91.15</v>
      </c>
      <c r="AI109">
        <f t="shared" si="53"/>
        <v>7.74</v>
      </c>
      <c r="AJ109">
        <f>(AS109)</f>
        <v>0</v>
      </c>
      <c r="AK109">
        <v>979.35</v>
      </c>
      <c r="AL109">
        <v>0</v>
      </c>
      <c r="AM109">
        <v>241.95</v>
      </c>
      <c r="AN109">
        <v>104.49</v>
      </c>
      <c r="AO109">
        <v>737.4</v>
      </c>
      <c r="AP109">
        <v>0</v>
      </c>
      <c r="AQ109">
        <v>91.15</v>
      </c>
      <c r="AR109">
        <v>7.74</v>
      </c>
      <c r="AS109">
        <v>0</v>
      </c>
      <c r="AT109">
        <v>99</v>
      </c>
      <c r="AU109">
        <v>60</v>
      </c>
      <c r="AV109">
        <v>1</v>
      </c>
      <c r="AW109">
        <v>1</v>
      </c>
      <c r="AZ109">
        <v>1</v>
      </c>
      <c r="BA109">
        <v>32.83</v>
      </c>
      <c r="BB109">
        <v>14.32</v>
      </c>
      <c r="BC109">
        <v>1</v>
      </c>
      <c r="BD109" t="s">
        <v>5</v>
      </c>
      <c r="BE109" t="s">
        <v>5</v>
      </c>
      <c r="BF109" t="s">
        <v>5</v>
      </c>
      <c r="BG109" t="s">
        <v>5</v>
      </c>
      <c r="BH109">
        <v>0</v>
      </c>
      <c r="BI109">
        <v>1</v>
      </c>
      <c r="BJ109" t="s">
        <v>109</v>
      </c>
      <c r="BM109">
        <v>46001</v>
      </c>
      <c r="BN109">
        <v>0</v>
      </c>
      <c r="BO109" t="s">
        <v>107</v>
      </c>
      <c r="BP109">
        <v>1</v>
      </c>
      <c r="BQ109">
        <v>2</v>
      </c>
      <c r="BR109">
        <v>0</v>
      </c>
      <c r="BS109">
        <v>32.83</v>
      </c>
      <c r="BT109">
        <v>1</v>
      </c>
      <c r="BU109">
        <v>1</v>
      </c>
      <c r="BV109">
        <v>1</v>
      </c>
      <c r="BW109">
        <v>1</v>
      </c>
      <c r="BX109">
        <v>1</v>
      </c>
      <c r="BY109" t="s">
        <v>5</v>
      </c>
      <c r="BZ109">
        <v>110</v>
      </c>
      <c r="CA109">
        <v>70</v>
      </c>
      <c r="CE109">
        <v>0</v>
      </c>
      <c r="CF109">
        <v>0</v>
      </c>
      <c r="CG109">
        <v>0</v>
      </c>
      <c r="CM109">
        <v>0</v>
      </c>
      <c r="CN109" t="s">
        <v>5</v>
      </c>
      <c r="CO109">
        <v>0</v>
      </c>
      <c r="CP109">
        <f>(P109+Q109+S109)</f>
        <v>0</v>
      </c>
      <c r="CQ109">
        <f>AC109*BC109</f>
        <v>0</v>
      </c>
      <c r="CR109">
        <f>AD109*BB109</f>
        <v>3465.44</v>
      </c>
      <c r="CS109">
        <f>AE109*BS109</f>
        <v>3430.7349999999997</v>
      </c>
      <c r="CT109">
        <f>AF109*BA109</f>
        <v>24208.841999999997</v>
      </c>
      <c r="CU109">
        <f t="shared" si="54"/>
        <v>0</v>
      </c>
      <c r="CV109">
        <f t="shared" si="54"/>
        <v>91.15</v>
      </c>
      <c r="CW109">
        <f t="shared" si="54"/>
        <v>7.74</v>
      </c>
      <c r="CX109">
        <f t="shared" si="54"/>
        <v>0</v>
      </c>
      <c r="CY109">
        <f>(((S109+R109)*AT109)/100)</f>
        <v>0</v>
      </c>
      <c r="CZ109">
        <f>(((S109+R109)*AU109)/100)</f>
        <v>0</v>
      </c>
      <c r="DC109" t="s">
        <v>5</v>
      </c>
      <c r="DD109" t="s">
        <v>5</v>
      </c>
      <c r="DE109" t="s">
        <v>5</v>
      </c>
      <c r="DF109" t="s">
        <v>5</v>
      </c>
      <c r="DG109" t="s">
        <v>5</v>
      </c>
      <c r="DH109" t="s">
        <v>5</v>
      </c>
      <c r="DI109" t="s">
        <v>5</v>
      </c>
      <c r="DJ109" t="s">
        <v>5</v>
      </c>
      <c r="DK109" t="s">
        <v>5</v>
      </c>
      <c r="DL109" t="s">
        <v>5</v>
      </c>
      <c r="DM109" t="s">
        <v>5</v>
      </c>
      <c r="DN109">
        <v>0</v>
      </c>
      <c r="DO109">
        <v>0</v>
      </c>
      <c r="DP109">
        <v>1</v>
      </c>
      <c r="DQ109">
        <v>1</v>
      </c>
      <c r="DU109">
        <v>1005</v>
      </c>
      <c r="DV109" t="s">
        <v>20</v>
      </c>
      <c r="DW109" t="s">
        <v>20</v>
      </c>
      <c r="DX109">
        <v>100</v>
      </c>
      <c r="EE109">
        <v>44314443</v>
      </c>
      <c r="EF109">
        <v>2</v>
      </c>
      <c r="EG109" t="s">
        <v>91</v>
      </c>
      <c r="EH109">
        <v>0</v>
      </c>
      <c r="EI109" t="s">
        <v>5</v>
      </c>
      <c r="EJ109">
        <v>1</v>
      </c>
      <c r="EK109">
        <v>46001</v>
      </c>
      <c r="EL109" t="s">
        <v>92</v>
      </c>
      <c r="EM109" t="s">
        <v>93</v>
      </c>
      <c r="EO109" t="s">
        <v>5</v>
      </c>
      <c r="EQ109">
        <v>0</v>
      </c>
      <c r="ER109">
        <v>979.35</v>
      </c>
      <c r="ES109">
        <v>0</v>
      </c>
      <c r="ET109">
        <v>241.95</v>
      </c>
      <c r="EU109">
        <v>104.49</v>
      </c>
      <c r="EV109">
        <v>737.4</v>
      </c>
      <c r="EW109">
        <v>91.15</v>
      </c>
      <c r="EX109">
        <v>7.74</v>
      </c>
      <c r="EY109">
        <v>0</v>
      </c>
      <c r="FQ109">
        <v>0</v>
      </c>
      <c r="FR109">
        <f>ROUND(IF(AND(BH109=3,BI109=3),P109,0),1)</f>
        <v>0</v>
      </c>
      <c r="FS109">
        <v>0</v>
      </c>
      <c r="FT109" t="s">
        <v>94</v>
      </c>
      <c r="FU109" t="s">
        <v>95</v>
      </c>
      <c r="FX109">
        <v>99</v>
      </c>
      <c r="FY109">
        <v>59.5</v>
      </c>
      <c r="GA109" t="s">
        <v>5</v>
      </c>
      <c r="GD109">
        <v>1</v>
      </c>
      <c r="GF109">
        <v>1130188897</v>
      </c>
      <c r="GG109">
        <v>2</v>
      </c>
      <c r="GH109">
        <v>1</v>
      </c>
      <c r="GI109">
        <v>2</v>
      </c>
      <c r="GJ109">
        <v>0</v>
      </c>
      <c r="GK109">
        <v>0</v>
      </c>
      <c r="GL109">
        <f>ROUND(IF(AND(BH109=3,BI109=3,FS109&lt;&gt;0),P109,0),1)</f>
        <v>0</v>
      </c>
      <c r="GM109">
        <f>ROUND(O109+X109+Y109,1)+GX109</f>
        <v>0</v>
      </c>
      <c r="GN109">
        <f>IF(OR(BI109=0,BI109=1),ROUND(O109+X109+Y109,1),0)</f>
        <v>0</v>
      </c>
      <c r="GO109">
        <f>IF(BI109=2,ROUND(O109+X109+Y109,1),0)</f>
        <v>0</v>
      </c>
      <c r="GP109">
        <f>IF(BI109=4,ROUND(O109+X109+Y109,1)+GX109,0)</f>
        <v>0</v>
      </c>
      <c r="GR109">
        <v>0</v>
      </c>
      <c r="GS109">
        <v>3</v>
      </c>
      <c r="GT109">
        <v>0</v>
      </c>
      <c r="GU109" t="s">
        <v>5</v>
      </c>
      <c r="GV109">
        <f>ROUND((GT109),1)</f>
        <v>0</v>
      </c>
      <c r="GW109">
        <v>1</v>
      </c>
      <c r="GX109">
        <f>ROUND(HC109*I109,1)</f>
        <v>0</v>
      </c>
      <c r="HA109">
        <v>0</v>
      </c>
      <c r="HB109">
        <v>0</v>
      </c>
      <c r="HC109">
        <f>GV109*GW109</f>
        <v>0</v>
      </c>
      <c r="IK109">
        <v>0</v>
      </c>
    </row>
    <row r="110" spans="1:245" x14ac:dyDescent="0.2">
      <c r="A110">
        <v>17</v>
      </c>
      <c r="B110">
        <v>1</v>
      </c>
      <c r="C110">
        <f>ROW(SmtRes!A23)</f>
        <v>23</v>
      </c>
      <c r="D110">
        <f>ROW(EtalonRes!A24)</f>
        <v>24</v>
      </c>
      <c r="E110" t="s">
        <v>110</v>
      </c>
      <c r="F110" t="s">
        <v>111</v>
      </c>
      <c r="G110" t="s">
        <v>112</v>
      </c>
      <c r="H110" t="s">
        <v>113</v>
      </c>
      <c r="I110">
        <v>0</v>
      </c>
      <c r="J110">
        <v>0</v>
      </c>
      <c r="O110">
        <f>ROUND(CP110,1)</f>
        <v>0</v>
      </c>
      <c r="P110">
        <f>ROUND(CQ110*I110,1)</f>
        <v>0</v>
      </c>
      <c r="Q110">
        <f>ROUND(CR110*I110,1)</f>
        <v>0</v>
      </c>
      <c r="R110">
        <f>ROUND(CS110*I110,1)</f>
        <v>0</v>
      </c>
      <c r="S110">
        <f>ROUND(CT110*I110,1)</f>
        <v>0</v>
      </c>
      <c r="T110">
        <f>ROUND(CU110*I110,1)</f>
        <v>0</v>
      </c>
      <c r="U110">
        <f>CV110*I110</f>
        <v>0</v>
      </c>
      <c r="V110">
        <f>CW110*I110</f>
        <v>0</v>
      </c>
      <c r="W110">
        <f>ROUND(CX110*I110,1)</f>
        <v>0</v>
      </c>
      <c r="X110">
        <f t="shared" si="51"/>
        <v>0</v>
      </c>
      <c r="Y110">
        <f t="shared" si="51"/>
        <v>0</v>
      </c>
      <c r="AA110">
        <v>47538294</v>
      </c>
      <c r="AB110">
        <f>ROUND((AC110+AD110+AF110),1)</f>
        <v>19.8</v>
      </c>
      <c r="AC110">
        <f>ROUND(((ES110*0)),1)</f>
        <v>0</v>
      </c>
      <c r="AD110">
        <f>ROUND(((((ET110*0.7))-((EU110*0.7)))+AE110),1)</f>
        <v>5</v>
      </c>
      <c r="AE110">
        <f>ROUND(((EU110*0.7)),1)</f>
        <v>0.2</v>
      </c>
      <c r="AF110">
        <f>ROUND(((EV110*0.7)),1)</f>
        <v>14.8</v>
      </c>
      <c r="AG110">
        <f>ROUND((AP110),1)</f>
        <v>0</v>
      </c>
      <c r="AH110">
        <f>((EW110*0.7))</f>
        <v>1.4489999999999998</v>
      </c>
      <c r="AI110">
        <f>((EX110*0.7))</f>
        <v>1.3999999999999999E-2</v>
      </c>
      <c r="AJ110">
        <f>(AS110)</f>
        <v>0</v>
      </c>
      <c r="AK110">
        <v>88.84</v>
      </c>
      <c r="AL110">
        <v>60.65</v>
      </c>
      <c r="AM110">
        <v>7.06</v>
      </c>
      <c r="AN110">
        <v>0.23</v>
      </c>
      <c r="AO110">
        <v>21.13</v>
      </c>
      <c r="AP110">
        <v>0</v>
      </c>
      <c r="AQ110">
        <v>2.0699999999999998</v>
      </c>
      <c r="AR110">
        <v>0.02</v>
      </c>
      <c r="AS110">
        <v>0</v>
      </c>
      <c r="AT110">
        <v>81</v>
      </c>
      <c r="AU110">
        <v>72</v>
      </c>
      <c r="AV110">
        <v>1</v>
      </c>
      <c r="AW110">
        <v>1</v>
      </c>
      <c r="AZ110">
        <v>1</v>
      </c>
      <c r="BA110">
        <v>32.83</v>
      </c>
      <c r="BB110">
        <v>6.18</v>
      </c>
      <c r="BC110">
        <v>9.9</v>
      </c>
      <c r="BD110" t="s">
        <v>5</v>
      </c>
      <c r="BE110" t="s">
        <v>5</v>
      </c>
      <c r="BF110" t="s">
        <v>5</v>
      </c>
      <c r="BG110" t="s">
        <v>5</v>
      </c>
      <c r="BH110">
        <v>0</v>
      </c>
      <c r="BI110">
        <v>1</v>
      </c>
      <c r="BJ110" t="s">
        <v>114</v>
      </c>
      <c r="BM110">
        <v>9001</v>
      </c>
      <c r="BN110">
        <v>0</v>
      </c>
      <c r="BO110" t="s">
        <v>111</v>
      </c>
      <c r="BP110">
        <v>1</v>
      </c>
      <c r="BQ110">
        <v>2</v>
      </c>
      <c r="BR110">
        <v>0</v>
      </c>
      <c r="BS110">
        <v>32.83</v>
      </c>
      <c r="BT110">
        <v>1</v>
      </c>
      <c r="BU110">
        <v>1</v>
      </c>
      <c r="BV110">
        <v>1</v>
      </c>
      <c r="BW110">
        <v>1</v>
      </c>
      <c r="BX110">
        <v>1</v>
      </c>
      <c r="BY110" t="s">
        <v>5</v>
      </c>
      <c r="BZ110">
        <v>90</v>
      </c>
      <c r="CA110">
        <v>85</v>
      </c>
      <c r="CE110">
        <v>0</v>
      </c>
      <c r="CF110">
        <v>0</v>
      </c>
      <c r="CG110">
        <v>0</v>
      </c>
      <c r="CM110">
        <v>0</v>
      </c>
      <c r="CN110" t="s">
        <v>115</v>
      </c>
      <c r="CO110">
        <v>0</v>
      </c>
      <c r="CP110">
        <f>(P110+Q110+S110)</f>
        <v>0</v>
      </c>
      <c r="CQ110">
        <f>AC110*BC110</f>
        <v>0</v>
      </c>
      <c r="CR110">
        <f>AD110*BB110</f>
        <v>30.9</v>
      </c>
      <c r="CS110">
        <f>AE110*BS110</f>
        <v>6.5659999999999998</v>
      </c>
      <c r="CT110">
        <f>AF110*BA110</f>
        <v>485.88400000000001</v>
      </c>
      <c r="CU110">
        <f t="shared" si="54"/>
        <v>0</v>
      </c>
      <c r="CV110">
        <f t="shared" si="54"/>
        <v>1.4489999999999998</v>
      </c>
      <c r="CW110">
        <f t="shared" si="54"/>
        <v>1.3999999999999999E-2</v>
      </c>
      <c r="CX110">
        <f t="shared" si="54"/>
        <v>0</v>
      </c>
      <c r="CY110">
        <f>(((S110+R110)*AT110)/100)</f>
        <v>0</v>
      </c>
      <c r="CZ110">
        <f>(((S110+R110)*AU110)/100)</f>
        <v>0</v>
      </c>
      <c r="DC110" t="s">
        <v>5</v>
      </c>
      <c r="DD110" t="s">
        <v>116</v>
      </c>
      <c r="DE110" t="s">
        <v>117</v>
      </c>
      <c r="DF110" t="s">
        <v>117</v>
      </c>
      <c r="DG110" t="s">
        <v>117</v>
      </c>
      <c r="DH110" t="s">
        <v>5</v>
      </c>
      <c r="DI110" t="s">
        <v>117</v>
      </c>
      <c r="DJ110" t="s">
        <v>117</v>
      </c>
      <c r="DK110" t="s">
        <v>5</v>
      </c>
      <c r="DL110" t="s">
        <v>5</v>
      </c>
      <c r="DM110" t="s">
        <v>5</v>
      </c>
      <c r="DN110">
        <v>0</v>
      </c>
      <c r="DO110">
        <v>0</v>
      </c>
      <c r="DP110">
        <v>1</v>
      </c>
      <c r="DQ110">
        <v>1</v>
      </c>
      <c r="DU110">
        <v>1005</v>
      </c>
      <c r="DV110" t="s">
        <v>113</v>
      </c>
      <c r="DW110" t="s">
        <v>113</v>
      </c>
      <c r="DX110">
        <v>1</v>
      </c>
      <c r="EE110">
        <v>44314373</v>
      </c>
      <c r="EF110">
        <v>2</v>
      </c>
      <c r="EG110" t="s">
        <v>91</v>
      </c>
      <c r="EH110">
        <v>0</v>
      </c>
      <c r="EI110" t="s">
        <v>5</v>
      </c>
      <c r="EJ110">
        <v>1</v>
      </c>
      <c r="EK110">
        <v>9001</v>
      </c>
      <c r="EL110" t="s">
        <v>118</v>
      </c>
      <c r="EM110" t="s">
        <v>119</v>
      </c>
      <c r="EO110" t="s">
        <v>120</v>
      </c>
      <c r="EQ110">
        <v>0</v>
      </c>
      <c r="ER110">
        <v>88.84</v>
      </c>
      <c r="ES110">
        <v>60.65</v>
      </c>
      <c r="ET110">
        <v>7.06</v>
      </c>
      <c r="EU110">
        <v>0.23</v>
      </c>
      <c r="EV110">
        <v>21.13</v>
      </c>
      <c r="EW110">
        <v>2.0699999999999998</v>
      </c>
      <c r="EX110">
        <v>0.02</v>
      </c>
      <c r="EY110">
        <v>0</v>
      </c>
      <c r="FQ110">
        <v>0</v>
      </c>
      <c r="FR110">
        <f>ROUND(IF(AND(BH110=3,BI110=3),P110,0),1)</f>
        <v>0</v>
      </c>
      <c r="FS110">
        <v>0</v>
      </c>
      <c r="FT110" t="s">
        <v>94</v>
      </c>
      <c r="FU110" t="s">
        <v>95</v>
      </c>
      <c r="FX110">
        <v>81</v>
      </c>
      <c r="FY110">
        <v>72.25</v>
      </c>
      <c r="GA110" t="s">
        <v>5</v>
      </c>
      <c r="GD110">
        <v>1</v>
      </c>
      <c r="GF110">
        <v>523341299</v>
      </c>
      <c r="GG110">
        <v>2</v>
      </c>
      <c r="GH110">
        <v>1</v>
      </c>
      <c r="GI110">
        <v>2</v>
      </c>
      <c r="GJ110">
        <v>0</v>
      </c>
      <c r="GK110">
        <v>0</v>
      </c>
      <c r="GL110">
        <f>ROUND(IF(AND(BH110=3,BI110=3,FS110&lt;&gt;0),P110,0),1)</f>
        <v>0</v>
      </c>
      <c r="GM110">
        <f>ROUND(O110+X110+Y110,1)+GX110</f>
        <v>0</v>
      </c>
      <c r="GN110">
        <f>IF(OR(BI110=0,BI110=1),ROUND(O110+X110+Y110,1),0)</f>
        <v>0</v>
      </c>
      <c r="GO110">
        <f>IF(BI110=2,ROUND(O110+X110+Y110,1),0)</f>
        <v>0</v>
      </c>
      <c r="GP110">
        <f>IF(BI110=4,ROUND(O110+X110+Y110,1)+GX110,0)</f>
        <v>0</v>
      </c>
      <c r="GR110">
        <v>0</v>
      </c>
      <c r="GS110">
        <v>3</v>
      </c>
      <c r="GT110">
        <v>0</v>
      </c>
      <c r="GU110" t="s">
        <v>5</v>
      </c>
      <c r="GV110">
        <f>ROUND((GT110),1)</f>
        <v>0</v>
      </c>
      <c r="GW110">
        <v>1</v>
      </c>
      <c r="GX110">
        <f>ROUND(HC110*I110,1)</f>
        <v>0</v>
      </c>
      <c r="HA110">
        <v>0</v>
      </c>
      <c r="HB110">
        <v>0</v>
      </c>
      <c r="HC110">
        <f>GV110*GW110</f>
        <v>0</v>
      </c>
      <c r="IK110">
        <v>0</v>
      </c>
    </row>
    <row r="112" spans="1:245" x14ac:dyDescent="0.2">
      <c r="A112" s="2">
        <v>51</v>
      </c>
      <c r="B112" s="2">
        <f>B103</f>
        <v>1</v>
      </c>
      <c r="C112" s="2">
        <f>A103</f>
        <v>5</v>
      </c>
      <c r="D112" s="2">
        <f>ROW(A103)</f>
        <v>103</v>
      </c>
      <c r="E112" s="2"/>
      <c r="F112" s="2" t="str">
        <f>IF(F103&lt;&gt;"",F103,"")</f>
        <v>Новый подраздел</v>
      </c>
      <c r="G112" s="2" t="str">
        <f>IF(G103&lt;&gt;"",G103,"")</f>
        <v>Двери</v>
      </c>
      <c r="H112" s="2">
        <v>0</v>
      </c>
      <c r="I112" s="2"/>
      <c r="J112" s="2"/>
      <c r="K112" s="2"/>
      <c r="L112" s="2"/>
      <c r="M112" s="2"/>
      <c r="N112" s="2"/>
      <c r="O112" s="2">
        <f t="shared" ref="O112:T112" si="55">ROUND(AB112,1)</f>
        <v>0</v>
      </c>
      <c r="P112" s="2">
        <f t="shared" si="55"/>
        <v>0</v>
      </c>
      <c r="Q112" s="2">
        <f t="shared" si="55"/>
        <v>0</v>
      </c>
      <c r="R112" s="2">
        <f t="shared" si="55"/>
        <v>0</v>
      </c>
      <c r="S112" s="2">
        <f t="shared" si="55"/>
        <v>0</v>
      </c>
      <c r="T112" s="2">
        <f t="shared" si="55"/>
        <v>0</v>
      </c>
      <c r="U112" s="2">
        <f>AH112</f>
        <v>0</v>
      </c>
      <c r="V112" s="2">
        <f>AI112</f>
        <v>0</v>
      </c>
      <c r="W112" s="2">
        <f>ROUND(AJ112,1)</f>
        <v>0</v>
      </c>
      <c r="X112" s="2">
        <f>ROUND(AK112,1)</f>
        <v>0</v>
      </c>
      <c r="Y112" s="2">
        <f>ROUND(AL112,1)</f>
        <v>0</v>
      </c>
      <c r="Z112" s="2"/>
      <c r="AA112" s="2"/>
      <c r="AB112" s="2">
        <f>ROUND(SUMIF(AA107:AA110,"=47538294",O107:O110),1)</f>
        <v>0</v>
      </c>
      <c r="AC112" s="2">
        <f>ROUND(SUMIF(AA107:AA110,"=47538294",P107:P110),1)</f>
        <v>0</v>
      </c>
      <c r="AD112" s="2">
        <f>ROUND(SUMIF(AA107:AA110,"=47538294",Q107:Q110),1)</f>
        <v>0</v>
      </c>
      <c r="AE112" s="2">
        <f>ROUND(SUMIF(AA107:AA110,"=47538294",R107:R110),1)</f>
        <v>0</v>
      </c>
      <c r="AF112" s="2">
        <f>ROUND(SUMIF(AA107:AA110,"=47538294",S107:S110),1)</f>
        <v>0</v>
      </c>
      <c r="AG112" s="2">
        <f>ROUND(SUMIF(AA107:AA110,"=47538294",T107:T110),1)</f>
        <v>0</v>
      </c>
      <c r="AH112" s="2">
        <f>SUMIF(AA107:AA110,"=47538294",U107:U110)</f>
        <v>0</v>
      </c>
      <c r="AI112" s="2">
        <f>SUMIF(AA107:AA110,"=47538294",V107:V110)</f>
        <v>0</v>
      </c>
      <c r="AJ112" s="2">
        <f>ROUND(SUMIF(AA107:AA110,"=47538294",W107:W110),1)</f>
        <v>0</v>
      </c>
      <c r="AK112" s="2">
        <f>ROUND(SUMIF(AA107:AA110,"=47538294",X107:X110),1)</f>
        <v>0</v>
      </c>
      <c r="AL112" s="2">
        <f>ROUND(SUMIF(AA107:AA110,"=47538294",Y107:Y110),1)</f>
        <v>0</v>
      </c>
      <c r="AM112" s="2"/>
      <c r="AN112" s="2"/>
      <c r="AO112" s="2">
        <f t="shared" ref="AO112:BD112" si="56">ROUND(BX112,1)</f>
        <v>0</v>
      </c>
      <c r="AP112" s="2">
        <f t="shared" si="56"/>
        <v>0</v>
      </c>
      <c r="AQ112" s="2">
        <f t="shared" si="56"/>
        <v>0</v>
      </c>
      <c r="AR112" s="2">
        <f t="shared" si="56"/>
        <v>0</v>
      </c>
      <c r="AS112" s="2">
        <f t="shared" si="56"/>
        <v>0</v>
      </c>
      <c r="AT112" s="2">
        <f t="shared" si="56"/>
        <v>0</v>
      </c>
      <c r="AU112" s="2">
        <f t="shared" si="56"/>
        <v>0</v>
      </c>
      <c r="AV112" s="2">
        <f t="shared" si="56"/>
        <v>0</v>
      </c>
      <c r="AW112" s="2">
        <f t="shared" si="56"/>
        <v>0</v>
      </c>
      <c r="AX112" s="2">
        <f t="shared" si="56"/>
        <v>0</v>
      </c>
      <c r="AY112" s="2">
        <f t="shared" si="56"/>
        <v>0</v>
      </c>
      <c r="AZ112" s="2">
        <f t="shared" si="56"/>
        <v>0</v>
      </c>
      <c r="BA112" s="2">
        <f t="shared" si="56"/>
        <v>0</v>
      </c>
      <c r="BB112" s="2">
        <f t="shared" si="56"/>
        <v>0</v>
      </c>
      <c r="BC112" s="2">
        <f t="shared" si="56"/>
        <v>0</v>
      </c>
      <c r="BD112" s="2">
        <f t="shared" si="56"/>
        <v>0</v>
      </c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  <c r="BU112" s="2"/>
      <c r="BV112" s="2"/>
      <c r="BW112" s="2"/>
      <c r="BX112" s="2">
        <f>ROUND(SUMIF(AA107:AA110,"=47538294",FQ107:FQ110),1)</f>
        <v>0</v>
      </c>
      <c r="BY112" s="2">
        <f>ROUND(SUMIF(AA107:AA110,"=47538294",FR107:FR110),1)</f>
        <v>0</v>
      </c>
      <c r="BZ112" s="2">
        <f>ROUND(SUMIF(AA107:AA110,"=47538294",GL107:GL110),1)</f>
        <v>0</v>
      </c>
      <c r="CA112" s="2">
        <f>ROUND(SUMIF(AA107:AA110,"=47538294",GM107:GM110),1)</f>
        <v>0</v>
      </c>
      <c r="CB112" s="2">
        <f>ROUND(SUMIF(AA107:AA110,"=47538294",GN107:GN110),1)</f>
        <v>0</v>
      </c>
      <c r="CC112" s="2">
        <f>ROUND(SUMIF(AA107:AA110,"=47538294",GO107:GO110),1)</f>
        <v>0</v>
      </c>
      <c r="CD112" s="2">
        <f>ROUND(SUMIF(AA107:AA110,"=47538294",GP107:GP110),1)</f>
        <v>0</v>
      </c>
      <c r="CE112" s="2">
        <f>AC112-BX112</f>
        <v>0</v>
      </c>
      <c r="CF112" s="2">
        <f>AC112-BY112</f>
        <v>0</v>
      </c>
      <c r="CG112" s="2">
        <f>BX112-BZ112</f>
        <v>0</v>
      </c>
      <c r="CH112" s="2">
        <f>AC112-BX112-BY112+BZ112</f>
        <v>0</v>
      </c>
      <c r="CI112" s="2">
        <f>BY112-BZ112</f>
        <v>0</v>
      </c>
      <c r="CJ112" s="2">
        <f>ROUND(SUMIF(AA107:AA110,"=47538294",GX107:GX110),1)</f>
        <v>0</v>
      </c>
      <c r="CK112" s="2">
        <f>ROUND(SUMIF(AA107:AA110,"=47538294",GY107:GY110),1)</f>
        <v>0</v>
      </c>
      <c r="CL112" s="2">
        <f>ROUND(SUMIF(AA107:AA110,"=47538294",GZ107:GZ110),1)</f>
        <v>0</v>
      </c>
      <c r="CM112" s="2">
        <f>ROUND(SUMIF(AA107:AA110,"=47538294",HD107:HD110),1)</f>
        <v>0</v>
      </c>
      <c r="CN112" s="2"/>
      <c r="CO112" s="2"/>
      <c r="CP112" s="2"/>
      <c r="CQ112" s="2"/>
      <c r="CR112" s="2"/>
      <c r="CS112" s="2"/>
      <c r="CT112" s="2"/>
      <c r="CU112" s="2"/>
      <c r="CV112" s="2"/>
      <c r="CW112" s="2"/>
      <c r="CX112" s="2"/>
      <c r="CY112" s="2"/>
      <c r="CZ112" s="2"/>
      <c r="DA112" s="2"/>
      <c r="DB112" s="2"/>
      <c r="DC112" s="2"/>
      <c r="DD112" s="2"/>
      <c r="DE112" s="2"/>
      <c r="DF112" s="2"/>
      <c r="DG112" s="3"/>
      <c r="DH112" s="3"/>
      <c r="DI112" s="3"/>
      <c r="DJ112" s="3"/>
      <c r="DK112" s="3"/>
      <c r="DL112" s="3"/>
      <c r="DM112" s="3"/>
      <c r="DN112" s="3"/>
      <c r="DO112" s="3"/>
      <c r="DP112" s="3"/>
      <c r="DQ112" s="3"/>
      <c r="DR112" s="3"/>
      <c r="DS112" s="3"/>
      <c r="DT112" s="3"/>
      <c r="DU112" s="3"/>
      <c r="DV112" s="3"/>
      <c r="DW112" s="3"/>
      <c r="DX112" s="3"/>
      <c r="DY112" s="3"/>
      <c r="DZ112" s="3"/>
      <c r="EA112" s="3"/>
      <c r="EB112" s="3"/>
      <c r="EC112" s="3"/>
      <c r="ED112" s="3"/>
      <c r="EE112" s="3"/>
      <c r="EF112" s="3"/>
      <c r="EG112" s="3"/>
      <c r="EH112" s="3"/>
      <c r="EI112" s="3"/>
      <c r="EJ112" s="3"/>
      <c r="EK112" s="3"/>
      <c r="EL112" s="3"/>
      <c r="EM112" s="3"/>
      <c r="EN112" s="3"/>
      <c r="EO112" s="3"/>
      <c r="EP112" s="3"/>
      <c r="EQ112" s="3"/>
      <c r="ER112" s="3"/>
      <c r="ES112" s="3"/>
      <c r="ET112" s="3"/>
      <c r="EU112" s="3"/>
      <c r="EV112" s="3"/>
      <c r="EW112" s="3"/>
      <c r="EX112" s="3"/>
      <c r="EY112" s="3"/>
      <c r="EZ112" s="3"/>
      <c r="FA112" s="3"/>
      <c r="FB112" s="3"/>
      <c r="FC112" s="3"/>
      <c r="FD112" s="3"/>
      <c r="FE112" s="3"/>
      <c r="FF112" s="3"/>
      <c r="FG112" s="3"/>
      <c r="FH112" s="3"/>
      <c r="FI112" s="3"/>
      <c r="FJ112" s="3"/>
      <c r="FK112" s="3"/>
      <c r="FL112" s="3"/>
      <c r="FM112" s="3"/>
      <c r="FN112" s="3"/>
      <c r="FO112" s="3"/>
      <c r="FP112" s="3"/>
      <c r="FQ112" s="3"/>
      <c r="FR112" s="3"/>
      <c r="FS112" s="3"/>
      <c r="FT112" s="3"/>
      <c r="FU112" s="3"/>
      <c r="FV112" s="3"/>
      <c r="FW112" s="3"/>
      <c r="FX112" s="3"/>
      <c r="FY112" s="3"/>
      <c r="FZ112" s="3"/>
      <c r="GA112" s="3"/>
      <c r="GB112" s="3"/>
      <c r="GC112" s="3"/>
      <c r="GD112" s="3"/>
      <c r="GE112" s="3"/>
      <c r="GF112" s="3"/>
      <c r="GG112" s="3"/>
      <c r="GH112" s="3"/>
      <c r="GI112" s="3"/>
      <c r="GJ112" s="3"/>
      <c r="GK112" s="3"/>
      <c r="GL112" s="3"/>
      <c r="GM112" s="3"/>
      <c r="GN112" s="3"/>
      <c r="GO112" s="3"/>
      <c r="GP112" s="3"/>
      <c r="GQ112" s="3"/>
      <c r="GR112" s="3"/>
      <c r="GS112" s="3"/>
      <c r="GT112" s="3"/>
      <c r="GU112" s="3"/>
      <c r="GV112" s="3"/>
      <c r="GW112" s="3"/>
      <c r="GX112" s="3">
        <v>0</v>
      </c>
    </row>
    <row r="114" spans="1:23" x14ac:dyDescent="0.2">
      <c r="A114" s="4">
        <v>50</v>
      </c>
      <c r="B114" s="4">
        <v>0</v>
      </c>
      <c r="C114" s="4">
        <v>0</v>
      </c>
      <c r="D114" s="4">
        <v>1</v>
      </c>
      <c r="E114" s="4">
        <v>201</v>
      </c>
      <c r="F114" s="4">
        <f>ROUND(Source!O112,O114)</f>
        <v>0</v>
      </c>
      <c r="G114" s="4" t="s">
        <v>32</v>
      </c>
      <c r="H114" s="4" t="s">
        <v>33</v>
      </c>
      <c r="I114" s="4"/>
      <c r="J114" s="4"/>
      <c r="K114" s="4">
        <v>201</v>
      </c>
      <c r="L114" s="4">
        <v>1</v>
      </c>
      <c r="M114" s="4">
        <v>3</v>
      </c>
      <c r="N114" s="4" t="s">
        <v>5</v>
      </c>
      <c r="O114" s="4">
        <v>1</v>
      </c>
      <c r="P114" s="4"/>
      <c r="Q114" s="4"/>
      <c r="R114" s="4"/>
      <c r="S114" s="4"/>
      <c r="T114" s="4"/>
      <c r="U114" s="4"/>
      <c r="V114" s="4"/>
      <c r="W114" s="4"/>
    </row>
    <row r="115" spans="1:23" x14ac:dyDescent="0.2">
      <c r="A115" s="4">
        <v>50</v>
      </c>
      <c r="B115" s="4">
        <v>0</v>
      </c>
      <c r="C115" s="4">
        <v>0</v>
      </c>
      <c r="D115" s="4">
        <v>1</v>
      </c>
      <c r="E115" s="4">
        <v>202</v>
      </c>
      <c r="F115" s="4">
        <f>ROUND(Source!P112,O115)</f>
        <v>0</v>
      </c>
      <c r="G115" s="4" t="s">
        <v>34</v>
      </c>
      <c r="H115" s="4" t="s">
        <v>35</v>
      </c>
      <c r="I115" s="4"/>
      <c r="J115" s="4"/>
      <c r="K115" s="4">
        <v>202</v>
      </c>
      <c r="L115" s="4">
        <v>2</v>
      </c>
      <c r="M115" s="4">
        <v>3</v>
      </c>
      <c r="N115" s="4" t="s">
        <v>5</v>
      </c>
      <c r="O115" s="4">
        <v>1</v>
      </c>
      <c r="P115" s="4"/>
      <c r="Q115" s="4"/>
      <c r="R115" s="4"/>
      <c r="S115" s="4"/>
      <c r="T115" s="4"/>
      <c r="U115" s="4"/>
      <c r="V115" s="4"/>
      <c r="W115" s="4"/>
    </row>
    <row r="116" spans="1:23" x14ac:dyDescent="0.2">
      <c r="A116" s="4">
        <v>50</v>
      </c>
      <c r="B116" s="4">
        <v>0</v>
      </c>
      <c r="C116" s="4">
        <v>0</v>
      </c>
      <c r="D116" s="4">
        <v>1</v>
      </c>
      <c r="E116" s="4">
        <v>222</v>
      </c>
      <c r="F116" s="4">
        <f>ROUND(Source!AO112,O116)</f>
        <v>0</v>
      </c>
      <c r="G116" s="4" t="s">
        <v>36</v>
      </c>
      <c r="H116" s="4" t="s">
        <v>37</v>
      </c>
      <c r="I116" s="4"/>
      <c r="J116" s="4"/>
      <c r="K116" s="4">
        <v>222</v>
      </c>
      <c r="L116" s="4">
        <v>3</v>
      </c>
      <c r="M116" s="4">
        <v>3</v>
      </c>
      <c r="N116" s="4" t="s">
        <v>5</v>
      </c>
      <c r="O116" s="4">
        <v>1</v>
      </c>
      <c r="P116" s="4"/>
      <c r="Q116" s="4"/>
      <c r="R116" s="4"/>
      <c r="S116" s="4"/>
      <c r="T116" s="4"/>
      <c r="U116" s="4"/>
      <c r="V116" s="4"/>
      <c r="W116" s="4"/>
    </row>
    <row r="117" spans="1:23" x14ac:dyDescent="0.2">
      <c r="A117" s="4">
        <v>50</v>
      </c>
      <c r="B117" s="4">
        <v>0</v>
      </c>
      <c r="C117" s="4">
        <v>0</v>
      </c>
      <c r="D117" s="4">
        <v>1</v>
      </c>
      <c r="E117" s="4">
        <v>225</v>
      </c>
      <c r="F117" s="4">
        <f>ROUND(Source!AV112,O117)</f>
        <v>0</v>
      </c>
      <c r="G117" s="4" t="s">
        <v>38</v>
      </c>
      <c r="H117" s="4" t="s">
        <v>39</v>
      </c>
      <c r="I117" s="4"/>
      <c r="J117" s="4"/>
      <c r="K117" s="4">
        <v>225</v>
      </c>
      <c r="L117" s="4">
        <v>4</v>
      </c>
      <c r="M117" s="4">
        <v>3</v>
      </c>
      <c r="N117" s="4" t="s">
        <v>5</v>
      </c>
      <c r="O117" s="4">
        <v>1</v>
      </c>
      <c r="P117" s="4"/>
      <c r="Q117" s="4"/>
      <c r="R117" s="4"/>
      <c r="S117" s="4"/>
      <c r="T117" s="4"/>
      <c r="U117" s="4"/>
      <c r="V117" s="4"/>
      <c r="W117" s="4"/>
    </row>
    <row r="118" spans="1:23" x14ac:dyDescent="0.2">
      <c r="A118" s="4">
        <v>50</v>
      </c>
      <c r="B118" s="4">
        <v>0</v>
      </c>
      <c r="C118" s="4">
        <v>0</v>
      </c>
      <c r="D118" s="4">
        <v>1</v>
      </c>
      <c r="E118" s="4">
        <v>226</v>
      </c>
      <c r="F118" s="4">
        <f>ROUND(Source!AW112,O118)</f>
        <v>0</v>
      </c>
      <c r="G118" s="4" t="s">
        <v>40</v>
      </c>
      <c r="H118" s="4" t="s">
        <v>41</v>
      </c>
      <c r="I118" s="4"/>
      <c r="J118" s="4"/>
      <c r="K118" s="4">
        <v>226</v>
      </c>
      <c r="L118" s="4">
        <v>5</v>
      </c>
      <c r="M118" s="4">
        <v>3</v>
      </c>
      <c r="N118" s="4" t="s">
        <v>5</v>
      </c>
      <c r="O118" s="4">
        <v>1</v>
      </c>
      <c r="P118" s="4"/>
      <c r="Q118" s="4"/>
      <c r="R118" s="4"/>
      <c r="S118" s="4"/>
      <c r="T118" s="4"/>
      <c r="U118" s="4"/>
      <c r="V118" s="4"/>
      <c r="W118" s="4"/>
    </row>
    <row r="119" spans="1:23" x14ac:dyDescent="0.2">
      <c r="A119" s="4">
        <v>50</v>
      </c>
      <c r="B119" s="4">
        <v>0</v>
      </c>
      <c r="C119" s="4">
        <v>0</v>
      </c>
      <c r="D119" s="4">
        <v>1</v>
      </c>
      <c r="E119" s="4">
        <v>227</v>
      </c>
      <c r="F119" s="4">
        <f>ROUND(Source!AX112,O119)</f>
        <v>0</v>
      </c>
      <c r="G119" s="4" t="s">
        <v>42</v>
      </c>
      <c r="H119" s="4" t="s">
        <v>43</v>
      </c>
      <c r="I119" s="4"/>
      <c r="J119" s="4"/>
      <c r="K119" s="4">
        <v>227</v>
      </c>
      <c r="L119" s="4">
        <v>6</v>
      </c>
      <c r="M119" s="4">
        <v>3</v>
      </c>
      <c r="N119" s="4" t="s">
        <v>5</v>
      </c>
      <c r="O119" s="4">
        <v>1</v>
      </c>
      <c r="P119" s="4"/>
      <c r="Q119" s="4"/>
      <c r="R119" s="4"/>
      <c r="S119" s="4"/>
      <c r="T119" s="4"/>
      <c r="U119" s="4"/>
      <c r="V119" s="4"/>
      <c r="W119" s="4"/>
    </row>
    <row r="120" spans="1:23" x14ac:dyDescent="0.2">
      <c r="A120" s="4">
        <v>50</v>
      </c>
      <c r="B120" s="4">
        <v>0</v>
      </c>
      <c r="C120" s="4">
        <v>0</v>
      </c>
      <c r="D120" s="4">
        <v>1</v>
      </c>
      <c r="E120" s="4">
        <v>228</v>
      </c>
      <c r="F120" s="4">
        <f>ROUND(Source!AY112,O120)</f>
        <v>0</v>
      </c>
      <c r="G120" s="4" t="s">
        <v>44</v>
      </c>
      <c r="H120" s="4" t="s">
        <v>45</v>
      </c>
      <c r="I120" s="4"/>
      <c r="J120" s="4"/>
      <c r="K120" s="4">
        <v>228</v>
      </c>
      <c r="L120" s="4">
        <v>7</v>
      </c>
      <c r="M120" s="4">
        <v>3</v>
      </c>
      <c r="N120" s="4" t="s">
        <v>5</v>
      </c>
      <c r="O120" s="4">
        <v>1</v>
      </c>
      <c r="P120" s="4"/>
      <c r="Q120" s="4"/>
      <c r="R120" s="4"/>
      <c r="S120" s="4"/>
      <c r="T120" s="4"/>
      <c r="U120" s="4"/>
      <c r="V120" s="4"/>
      <c r="W120" s="4"/>
    </row>
    <row r="121" spans="1:23" x14ac:dyDescent="0.2">
      <c r="A121" s="4">
        <v>50</v>
      </c>
      <c r="B121" s="4">
        <v>0</v>
      </c>
      <c r="C121" s="4">
        <v>0</v>
      </c>
      <c r="D121" s="4">
        <v>1</v>
      </c>
      <c r="E121" s="4">
        <v>216</v>
      </c>
      <c r="F121" s="4">
        <f>ROUND(Source!AP112,O121)</f>
        <v>0</v>
      </c>
      <c r="G121" s="4" t="s">
        <v>46</v>
      </c>
      <c r="H121" s="4" t="s">
        <v>47</v>
      </c>
      <c r="I121" s="4"/>
      <c r="J121" s="4"/>
      <c r="K121" s="4">
        <v>216</v>
      </c>
      <c r="L121" s="4">
        <v>8</v>
      </c>
      <c r="M121" s="4">
        <v>3</v>
      </c>
      <c r="N121" s="4" t="s">
        <v>5</v>
      </c>
      <c r="O121" s="4">
        <v>1</v>
      </c>
      <c r="P121" s="4"/>
      <c r="Q121" s="4"/>
      <c r="R121" s="4"/>
      <c r="S121" s="4"/>
      <c r="T121" s="4"/>
      <c r="U121" s="4"/>
      <c r="V121" s="4"/>
      <c r="W121" s="4"/>
    </row>
    <row r="122" spans="1:23" x14ac:dyDescent="0.2">
      <c r="A122" s="4">
        <v>50</v>
      </c>
      <c r="B122" s="4">
        <v>0</v>
      </c>
      <c r="C122" s="4">
        <v>0</v>
      </c>
      <c r="D122" s="4">
        <v>1</v>
      </c>
      <c r="E122" s="4">
        <v>223</v>
      </c>
      <c r="F122" s="4">
        <f>ROUND(Source!AQ112,O122)</f>
        <v>0</v>
      </c>
      <c r="G122" s="4" t="s">
        <v>48</v>
      </c>
      <c r="H122" s="4" t="s">
        <v>49</v>
      </c>
      <c r="I122" s="4"/>
      <c r="J122" s="4"/>
      <c r="K122" s="4">
        <v>223</v>
      </c>
      <c r="L122" s="4">
        <v>9</v>
      </c>
      <c r="M122" s="4">
        <v>3</v>
      </c>
      <c r="N122" s="4" t="s">
        <v>5</v>
      </c>
      <c r="O122" s="4">
        <v>1</v>
      </c>
      <c r="P122" s="4"/>
      <c r="Q122" s="4"/>
      <c r="R122" s="4"/>
      <c r="S122" s="4"/>
      <c r="T122" s="4"/>
      <c r="U122" s="4"/>
      <c r="V122" s="4"/>
      <c r="W122" s="4"/>
    </row>
    <row r="123" spans="1:23" x14ac:dyDescent="0.2">
      <c r="A123" s="4">
        <v>50</v>
      </c>
      <c r="B123" s="4">
        <v>0</v>
      </c>
      <c r="C123" s="4">
        <v>0</v>
      </c>
      <c r="D123" s="4">
        <v>1</v>
      </c>
      <c r="E123" s="4">
        <v>229</v>
      </c>
      <c r="F123" s="4">
        <f>ROUND(Source!AZ112,O123)</f>
        <v>0</v>
      </c>
      <c r="G123" s="4" t="s">
        <v>50</v>
      </c>
      <c r="H123" s="4" t="s">
        <v>51</v>
      </c>
      <c r="I123" s="4"/>
      <c r="J123" s="4"/>
      <c r="K123" s="4">
        <v>229</v>
      </c>
      <c r="L123" s="4">
        <v>10</v>
      </c>
      <c r="M123" s="4">
        <v>3</v>
      </c>
      <c r="N123" s="4" t="s">
        <v>5</v>
      </c>
      <c r="O123" s="4">
        <v>1</v>
      </c>
      <c r="P123" s="4"/>
      <c r="Q123" s="4"/>
      <c r="R123" s="4"/>
      <c r="S123" s="4"/>
      <c r="T123" s="4"/>
      <c r="U123" s="4"/>
      <c r="V123" s="4"/>
      <c r="W123" s="4"/>
    </row>
    <row r="124" spans="1:23" x14ac:dyDescent="0.2">
      <c r="A124" s="4">
        <v>50</v>
      </c>
      <c r="B124" s="4">
        <v>0</v>
      </c>
      <c r="C124" s="4">
        <v>0</v>
      </c>
      <c r="D124" s="4">
        <v>1</v>
      </c>
      <c r="E124" s="4">
        <v>203</v>
      </c>
      <c r="F124" s="4">
        <f>ROUND(Source!Q112,O124)</f>
        <v>0</v>
      </c>
      <c r="G124" s="4" t="s">
        <v>52</v>
      </c>
      <c r="H124" s="4" t="s">
        <v>53</v>
      </c>
      <c r="I124" s="4"/>
      <c r="J124" s="4"/>
      <c r="K124" s="4">
        <v>203</v>
      </c>
      <c r="L124" s="4">
        <v>11</v>
      </c>
      <c r="M124" s="4">
        <v>3</v>
      </c>
      <c r="N124" s="4" t="s">
        <v>5</v>
      </c>
      <c r="O124" s="4">
        <v>1</v>
      </c>
      <c r="P124" s="4"/>
      <c r="Q124" s="4"/>
      <c r="R124" s="4"/>
      <c r="S124" s="4"/>
      <c r="T124" s="4"/>
      <c r="U124" s="4"/>
      <c r="V124" s="4"/>
      <c r="W124" s="4"/>
    </row>
    <row r="125" spans="1:23" x14ac:dyDescent="0.2">
      <c r="A125" s="4">
        <v>50</v>
      </c>
      <c r="B125" s="4">
        <v>0</v>
      </c>
      <c r="C125" s="4">
        <v>0</v>
      </c>
      <c r="D125" s="4">
        <v>1</v>
      </c>
      <c r="E125" s="4">
        <v>231</v>
      </c>
      <c r="F125" s="4">
        <f>ROUND(Source!BB112,O125)</f>
        <v>0</v>
      </c>
      <c r="G125" s="4" t="s">
        <v>54</v>
      </c>
      <c r="H125" s="4" t="s">
        <v>55</v>
      </c>
      <c r="I125" s="4"/>
      <c r="J125" s="4"/>
      <c r="K125" s="4">
        <v>231</v>
      </c>
      <c r="L125" s="4">
        <v>12</v>
      </c>
      <c r="M125" s="4">
        <v>3</v>
      </c>
      <c r="N125" s="4" t="s">
        <v>5</v>
      </c>
      <c r="O125" s="4">
        <v>1</v>
      </c>
      <c r="P125" s="4"/>
      <c r="Q125" s="4"/>
      <c r="R125" s="4"/>
      <c r="S125" s="4"/>
      <c r="T125" s="4"/>
      <c r="U125" s="4"/>
      <c r="V125" s="4"/>
      <c r="W125" s="4"/>
    </row>
    <row r="126" spans="1:23" x14ac:dyDescent="0.2">
      <c r="A126" s="4">
        <v>50</v>
      </c>
      <c r="B126" s="4">
        <v>0</v>
      </c>
      <c r="C126" s="4">
        <v>0</v>
      </c>
      <c r="D126" s="4">
        <v>1</v>
      </c>
      <c r="E126" s="4">
        <v>204</v>
      </c>
      <c r="F126" s="4">
        <f>ROUND(Source!R112,O126)</f>
        <v>0</v>
      </c>
      <c r="G126" s="4" t="s">
        <v>56</v>
      </c>
      <c r="H126" s="4" t="s">
        <v>57</v>
      </c>
      <c r="I126" s="4"/>
      <c r="J126" s="4"/>
      <c r="K126" s="4">
        <v>204</v>
      </c>
      <c r="L126" s="4">
        <v>13</v>
      </c>
      <c r="M126" s="4">
        <v>3</v>
      </c>
      <c r="N126" s="4" t="s">
        <v>5</v>
      </c>
      <c r="O126" s="4">
        <v>1</v>
      </c>
      <c r="P126" s="4"/>
      <c r="Q126" s="4"/>
      <c r="R126" s="4"/>
      <c r="S126" s="4"/>
      <c r="T126" s="4"/>
      <c r="U126" s="4"/>
      <c r="V126" s="4"/>
      <c r="W126" s="4"/>
    </row>
    <row r="127" spans="1:23" x14ac:dyDescent="0.2">
      <c r="A127" s="4">
        <v>50</v>
      </c>
      <c r="B127" s="4">
        <v>0</v>
      </c>
      <c r="C127" s="4">
        <v>0</v>
      </c>
      <c r="D127" s="4">
        <v>1</v>
      </c>
      <c r="E127" s="4">
        <v>205</v>
      </c>
      <c r="F127" s="4">
        <f>ROUND(Source!S112,O127)</f>
        <v>0</v>
      </c>
      <c r="G127" s="4" t="s">
        <v>58</v>
      </c>
      <c r="H127" s="4" t="s">
        <v>59</v>
      </c>
      <c r="I127" s="4"/>
      <c r="J127" s="4"/>
      <c r="K127" s="4">
        <v>205</v>
      </c>
      <c r="L127" s="4">
        <v>14</v>
      </c>
      <c r="M127" s="4">
        <v>3</v>
      </c>
      <c r="N127" s="4" t="s">
        <v>5</v>
      </c>
      <c r="O127" s="4">
        <v>1</v>
      </c>
      <c r="P127" s="4"/>
      <c r="Q127" s="4"/>
      <c r="R127" s="4"/>
      <c r="S127" s="4"/>
      <c r="T127" s="4"/>
      <c r="U127" s="4"/>
      <c r="V127" s="4"/>
      <c r="W127" s="4"/>
    </row>
    <row r="128" spans="1:23" x14ac:dyDescent="0.2">
      <c r="A128" s="4">
        <v>50</v>
      </c>
      <c r="B128" s="4">
        <v>0</v>
      </c>
      <c r="C128" s="4">
        <v>0</v>
      </c>
      <c r="D128" s="4">
        <v>1</v>
      </c>
      <c r="E128" s="4">
        <v>232</v>
      </c>
      <c r="F128" s="4">
        <f>ROUND(Source!BC112,O128)</f>
        <v>0</v>
      </c>
      <c r="G128" s="4" t="s">
        <v>60</v>
      </c>
      <c r="H128" s="4" t="s">
        <v>61</v>
      </c>
      <c r="I128" s="4"/>
      <c r="J128" s="4"/>
      <c r="K128" s="4">
        <v>232</v>
      </c>
      <c r="L128" s="4">
        <v>15</v>
      </c>
      <c r="M128" s="4">
        <v>3</v>
      </c>
      <c r="N128" s="4" t="s">
        <v>5</v>
      </c>
      <c r="O128" s="4">
        <v>1</v>
      </c>
      <c r="P128" s="4"/>
      <c r="Q128" s="4"/>
      <c r="R128" s="4"/>
      <c r="S128" s="4"/>
      <c r="T128" s="4"/>
      <c r="U128" s="4"/>
      <c r="V128" s="4"/>
      <c r="W128" s="4"/>
    </row>
    <row r="129" spans="1:206" x14ac:dyDescent="0.2">
      <c r="A129" s="4">
        <v>50</v>
      </c>
      <c r="B129" s="4">
        <v>0</v>
      </c>
      <c r="C129" s="4">
        <v>0</v>
      </c>
      <c r="D129" s="4">
        <v>1</v>
      </c>
      <c r="E129" s="4">
        <v>214</v>
      </c>
      <c r="F129" s="4">
        <f>ROUND(Source!AS112,O129)</f>
        <v>0</v>
      </c>
      <c r="G129" s="4" t="s">
        <v>62</v>
      </c>
      <c r="H129" s="4" t="s">
        <v>63</v>
      </c>
      <c r="I129" s="4"/>
      <c r="J129" s="4"/>
      <c r="K129" s="4">
        <v>214</v>
      </c>
      <c r="L129" s="4">
        <v>16</v>
      </c>
      <c r="M129" s="4">
        <v>3</v>
      </c>
      <c r="N129" s="4" t="s">
        <v>5</v>
      </c>
      <c r="O129" s="4">
        <v>1</v>
      </c>
      <c r="P129" s="4"/>
      <c r="Q129" s="4"/>
      <c r="R129" s="4"/>
      <c r="S129" s="4"/>
      <c r="T129" s="4"/>
      <c r="U129" s="4"/>
      <c r="V129" s="4"/>
      <c r="W129" s="4"/>
    </row>
    <row r="130" spans="1:206" x14ac:dyDescent="0.2">
      <c r="A130" s="4">
        <v>50</v>
      </c>
      <c r="B130" s="4">
        <v>0</v>
      </c>
      <c r="C130" s="4">
        <v>0</v>
      </c>
      <c r="D130" s="4">
        <v>1</v>
      </c>
      <c r="E130" s="4">
        <v>215</v>
      </c>
      <c r="F130" s="4">
        <f>ROUND(Source!AT112,O130)</f>
        <v>0</v>
      </c>
      <c r="G130" s="4" t="s">
        <v>64</v>
      </c>
      <c r="H130" s="4" t="s">
        <v>65</v>
      </c>
      <c r="I130" s="4"/>
      <c r="J130" s="4"/>
      <c r="K130" s="4">
        <v>215</v>
      </c>
      <c r="L130" s="4">
        <v>17</v>
      </c>
      <c r="M130" s="4">
        <v>3</v>
      </c>
      <c r="N130" s="4" t="s">
        <v>5</v>
      </c>
      <c r="O130" s="4">
        <v>1</v>
      </c>
      <c r="P130" s="4"/>
      <c r="Q130" s="4"/>
      <c r="R130" s="4"/>
      <c r="S130" s="4"/>
      <c r="T130" s="4"/>
      <c r="U130" s="4"/>
      <c r="V130" s="4"/>
      <c r="W130" s="4"/>
    </row>
    <row r="131" spans="1:206" x14ac:dyDescent="0.2">
      <c r="A131" s="4">
        <v>50</v>
      </c>
      <c r="B131" s="4">
        <v>0</v>
      </c>
      <c r="C131" s="4">
        <v>0</v>
      </c>
      <c r="D131" s="4">
        <v>1</v>
      </c>
      <c r="E131" s="4">
        <v>217</v>
      </c>
      <c r="F131" s="4">
        <f>ROUND(Source!AU112,O131)</f>
        <v>0</v>
      </c>
      <c r="G131" s="4" t="s">
        <v>66</v>
      </c>
      <c r="H131" s="4" t="s">
        <v>67</v>
      </c>
      <c r="I131" s="4"/>
      <c r="J131" s="4"/>
      <c r="K131" s="4">
        <v>217</v>
      </c>
      <c r="L131" s="4">
        <v>18</v>
      </c>
      <c r="M131" s="4">
        <v>3</v>
      </c>
      <c r="N131" s="4" t="s">
        <v>5</v>
      </c>
      <c r="O131" s="4">
        <v>1</v>
      </c>
      <c r="P131" s="4"/>
      <c r="Q131" s="4"/>
      <c r="R131" s="4"/>
      <c r="S131" s="4"/>
      <c r="T131" s="4"/>
      <c r="U131" s="4"/>
      <c r="V131" s="4"/>
      <c r="W131" s="4"/>
    </row>
    <row r="132" spans="1:206" x14ac:dyDescent="0.2">
      <c r="A132" s="4">
        <v>50</v>
      </c>
      <c r="B132" s="4">
        <v>0</v>
      </c>
      <c r="C132" s="4">
        <v>0</v>
      </c>
      <c r="D132" s="4">
        <v>1</v>
      </c>
      <c r="E132" s="4">
        <v>230</v>
      </c>
      <c r="F132" s="4">
        <f>ROUND(Source!BA112,O132)</f>
        <v>0</v>
      </c>
      <c r="G132" s="4" t="s">
        <v>68</v>
      </c>
      <c r="H132" s="4" t="s">
        <v>69</v>
      </c>
      <c r="I132" s="4"/>
      <c r="J132" s="4"/>
      <c r="K132" s="4">
        <v>230</v>
      </c>
      <c r="L132" s="4">
        <v>19</v>
      </c>
      <c r="M132" s="4">
        <v>3</v>
      </c>
      <c r="N132" s="4" t="s">
        <v>5</v>
      </c>
      <c r="O132" s="4">
        <v>1</v>
      </c>
      <c r="P132" s="4"/>
      <c r="Q132" s="4"/>
      <c r="R132" s="4"/>
      <c r="S132" s="4"/>
      <c r="T132" s="4"/>
      <c r="U132" s="4"/>
      <c r="V132" s="4"/>
      <c r="W132" s="4"/>
    </row>
    <row r="133" spans="1:206" x14ac:dyDescent="0.2">
      <c r="A133" s="4">
        <v>50</v>
      </c>
      <c r="B133" s="4">
        <v>0</v>
      </c>
      <c r="C133" s="4">
        <v>0</v>
      </c>
      <c r="D133" s="4">
        <v>1</v>
      </c>
      <c r="E133" s="4">
        <v>206</v>
      </c>
      <c r="F133" s="4">
        <f>ROUND(Source!T112,O133)</f>
        <v>0</v>
      </c>
      <c r="G133" s="4" t="s">
        <v>70</v>
      </c>
      <c r="H133" s="4" t="s">
        <v>71</v>
      </c>
      <c r="I133" s="4"/>
      <c r="J133" s="4"/>
      <c r="K133" s="4">
        <v>206</v>
      </c>
      <c r="L133" s="4">
        <v>20</v>
      </c>
      <c r="M133" s="4">
        <v>3</v>
      </c>
      <c r="N133" s="4" t="s">
        <v>5</v>
      </c>
      <c r="O133" s="4">
        <v>1</v>
      </c>
      <c r="P133" s="4"/>
      <c r="Q133" s="4"/>
      <c r="R133" s="4"/>
      <c r="S133" s="4"/>
      <c r="T133" s="4"/>
      <c r="U133" s="4"/>
      <c r="V133" s="4"/>
      <c r="W133" s="4"/>
    </row>
    <row r="134" spans="1:206" x14ac:dyDescent="0.2">
      <c r="A134" s="4">
        <v>50</v>
      </c>
      <c r="B134" s="4">
        <v>0</v>
      </c>
      <c r="C134" s="4">
        <v>0</v>
      </c>
      <c r="D134" s="4">
        <v>1</v>
      </c>
      <c r="E134" s="4">
        <v>207</v>
      </c>
      <c r="F134" s="4">
        <f>Source!U112</f>
        <v>0</v>
      </c>
      <c r="G134" s="4" t="s">
        <v>72</v>
      </c>
      <c r="H134" s="4" t="s">
        <v>73</v>
      </c>
      <c r="I134" s="4"/>
      <c r="J134" s="4"/>
      <c r="K134" s="4">
        <v>207</v>
      </c>
      <c r="L134" s="4">
        <v>21</v>
      </c>
      <c r="M134" s="4">
        <v>3</v>
      </c>
      <c r="N134" s="4" t="s">
        <v>5</v>
      </c>
      <c r="O134" s="4">
        <v>-1</v>
      </c>
      <c r="P134" s="4"/>
      <c r="Q134" s="4"/>
      <c r="R134" s="4"/>
      <c r="S134" s="4"/>
      <c r="T134" s="4"/>
      <c r="U134" s="4"/>
      <c r="V134" s="4"/>
      <c r="W134" s="4"/>
    </row>
    <row r="135" spans="1:206" x14ac:dyDescent="0.2">
      <c r="A135" s="4">
        <v>50</v>
      </c>
      <c r="B135" s="4">
        <v>0</v>
      </c>
      <c r="C135" s="4">
        <v>0</v>
      </c>
      <c r="D135" s="4">
        <v>1</v>
      </c>
      <c r="E135" s="4">
        <v>208</v>
      </c>
      <c r="F135" s="4">
        <f>Source!V112</f>
        <v>0</v>
      </c>
      <c r="G135" s="4" t="s">
        <v>74</v>
      </c>
      <c r="H135" s="4" t="s">
        <v>75</v>
      </c>
      <c r="I135" s="4"/>
      <c r="J135" s="4"/>
      <c r="K135" s="4">
        <v>208</v>
      </c>
      <c r="L135" s="4">
        <v>22</v>
      </c>
      <c r="M135" s="4">
        <v>3</v>
      </c>
      <c r="N135" s="4" t="s">
        <v>5</v>
      </c>
      <c r="O135" s="4">
        <v>-1</v>
      </c>
      <c r="P135" s="4"/>
      <c r="Q135" s="4"/>
      <c r="R135" s="4"/>
      <c r="S135" s="4"/>
      <c r="T135" s="4"/>
      <c r="U135" s="4"/>
      <c r="V135" s="4"/>
      <c r="W135" s="4"/>
    </row>
    <row r="136" spans="1:206" x14ac:dyDescent="0.2">
      <c r="A136" s="4">
        <v>50</v>
      </c>
      <c r="B136" s="4">
        <v>0</v>
      </c>
      <c r="C136" s="4">
        <v>0</v>
      </c>
      <c r="D136" s="4">
        <v>1</v>
      </c>
      <c r="E136" s="4">
        <v>209</v>
      </c>
      <c r="F136" s="4">
        <f>ROUND(Source!W112,O136)</f>
        <v>0</v>
      </c>
      <c r="G136" s="4" t="s">
        <v>76</v>
      </c>
      <c r="H136" s="4" t="s">
        <v>77</v>
      </c>
      <c r="I136" s="4"/>
      <c r="J136" s="4"/>
      <c r="K136" s="4">
        <v>209</v>
      </c>
      <c r="L136" s="4">
        <v>23</v>
      </c>
      <c r="M136" s="4">
        <v>3</v>
      </c>
      <c r="N136" s="4" t="s">
        <v>5</v>
      </c>
      <c r="O136" s="4">
        <v>1</v>
      </c>
      <c r="P136" s="4"/>
      <c r="Q136" s="4"/>
      <c r="R136" s="4"/>
      <c r="S136" s="4"/>
      <c r="T136" s="4"/>
      <c r="U136" s="4"/>
      <c r="V136" s="4"/>
      <c r="W136" s="4"/>
    </row>
    <row r="137" spans="1:206" x14ac:dyDescent="0.2">
      <c r="A137" s="4">
        <v>50</v>
      </c>
      <c r="B137" s="4">
        <v>0</v>
      </c>
      <c r="C137" s="4">
        <v>0</v>
      </c>
      <c r="D137" s="4">
        <v>1</v>
      </c>
      <c r="E137" s="4">
        <v>233</v>
      </c>
      <c r="F137" s="4">
        <f>ROUND(Source!BD112,O137)</f>
        <v>0</v>
      </c>
      <c r="G137" s="4" t="s">
        <v>78</v>
      </c>
      <c r="H137" s="4" t="s">
        <v>79</v>
      </c>
      <c r="I137" s="4"/>
      <c r="J137" s="4"/>
      <c r="K137" s="4">
        <v>233</v>
      </c>
      <c r="L137" s="4">
        <v>24</v>
      </c>
      <c r="M137" s="4">
        <v>3</v>
      </c>
      <c r="N137" s="4" t="s">
        <v>5</v>
      </c>
      <c r="O137" s="4">
        <v>1</v>
      </c>
      <c r="P137" s="4"/>
      <c r="Q137" s="4"/>
      <c r="R137" s="4"/>
      <c r="S137" s="4"/>
      <c r="T137" s="4"/>
      <c r="U137" s="4"/>
      <c r="V137" s="4"/>
      <c r="W137" s="4"/>
    </row>
    <row r="138" spans="1:206" x14ac:dyDescent="0.2">
      <c r="A138" s="4">
        <v>50</v>
      </c>
      <c r="B138" s="4">
        <v>0</v>
      </c>
      <c r="C138" s="4">
        <v>0</v>
      </c>
      <c r="D138" s="4">
        <v>1</v>
      </c>
      <c r="E138" s="4">
        <v>210</v>
      </c>
      <c r="F138" s="4">
        <f>ROUND(Source!X112,O138)</f>
        <v>0</v>
      </c>
      <c r="G138" s="4" t="s">
        <v>80</v>
      </c>
      <c r="H138" s="4" t="s">
        <v>81</v>
      </c>
      <c r="I138" s="4"/>
      <c r="J138" s="4"/>
      <c r="K138" s="4">
        <v>210</v>
      </c>
      <c r="L138" s="4">
        <v>25</v>
      </c>
      <c r="M138" s="4">
        <v>3</v>
      </c>
      <c r="N138" s="4" t="s">
        <v>5</v>
      </c>
      <c r="O138" s="4">
        <v>1</v>
      </c>
      <c r="P138" s="4"/>
      <c r="Q138" s="4"/>
      <c r="R138" s="4"/>
      <c r="S138" s="4"/>
      <c r="T138" s="4"/>
      <c r="U138" s="4"/>
      <c r="V138" s="4"/>
      <c r="W138" s="4"/>
    </row>
    <row r="139" spans="1:206" x14ac:dyDescent="0.2">
      <c r="A139" s="4">
        <v>50</v>
      </c>
      <c r="B139" s="4">
        <v>0</v>
      </c>
      <c r="C139" s="4">
        <v>0</v>
      </c>
      <c r="D139" s="4">
        <v>1</v>
      </c>
      <c r="E139" s="4">
        <v>211</v>
      </c>
      <c r="F139" s="4">
        <f>ROUND(Source!Y112,O139)</f>
        <v>0</v>
      </c>
      <c r="G139" s="4" t="s">
        <v>82</v>
      </c>
      <c r="H139" s="4" t="s">
        <v>83</v>
      </c>
      <c r="I139" s="4"/>
      <c r="J139" s="4"/>
      <c r="K139" s="4">
        <v>211</v>
      </c>
      <c r="L139" s="4">
        <v>26</v>
      </c>
      <c r="M139" s="4">
        <v>3</v>
      </c>
      <c r="N139" s="4" t="s">
        <v>5</v>
      </c>
      <c r="O139" s="4">
        <v>1</v>
      </c>
      <c r="P139" s="4"/>
      <c r="Q139" s="4"/>
      <c r="R139" s="4"/>
      <c r="S139" s="4"/>
      <c r="T139" s="4"/>
      <c r="U139" s="4"/>
      <c r="V139" s="4"/>
      <c r="W139" s="4"/>
    </row>
    <row r="140" spans="1:206" x14ac:dyDescent="0.2">
      <c r="A140" s="4">
        <v>50</v>
      </c>
      <c r="B140" s="4">
        <v>0</v>
      </c>
      <c r="C140" s="4">
        <v>0</v>
      </c>
      <c r="D140" s="4">
        <v>1</v>
      </c>
      <c r="E140" s="4">
        <v>224</v>
      </c>
      <c r="F140" s="4">
        <f>ROUND(Source!AR112,O140)</f>
        <v>0</v>
      </c>
      <c r="G140" s="4" t="s">
        <v>84</v>
      </c>
      <c r="H140" s="4" t="s">
        <v>85</v>
      </c>
      <c r="I140" s="4"/>
      <c r="J140" s="4"/>
      <c r="K140" s="4">
        <v>224</v>
      </c>
      <c r="L140" s="4">
        <v>27</v>
      </c>
      <c r="M140" s="4">
        <v>3</v>
      </c>
      <c r="N140" s="4" t="s">
        <v>5</v>
      </c>
      <c r="O140" s="4">
        <v>1</v>
      </c>
      <c r="P140" s="4"/>
      <c r="Q140" s="4"/>
      <c r="R140" s="4"/>
      <c r="S140" s="4"/>
      <c r="T140" s="4"/>
      <c r="U140" s="4"/>
      <c r="V140" s="4"/>
      <c r="W140" s="4"/>
    </row>
    <row r="142" spans="1:206" x14ac:dyDescent="0.2">
      <c r="A142" s="2">
        <v>51</v>
      </c>
      <c r="B142" s="2">
        <f>B24</f>
        <v>1</v>
      </c>
      <c r="C142" s="2">
        <f>A24</f>
        <v>4</v>
      </c>
      <c r="D142" s="2">
        <f>ROW(A24)</f>
        <v>24</v>
      </c>
      <c r="E142" s="2"/>
      <c r="F142" s="2" t="str">
        <f>IF(F24&lt;&gt;"",F24,"")</f>
        <v>Новый раздел</v>
      </c>
      <c r="G142" s="2" t="str">
        <f>IF(G24&lt;&gt;"",G24,"")</f>
        <v>Демонтажные работы</v>
      </c>
      <c r="H142" s="2">
        <v>0</v>
      </c>
      <c r="I142" s="2"/>
      <c r="J142" s="2"/>
      <c r="K142" s="2"/>
      <c r="L142" s="2"/>
      <c r="M142" s="2"/>
      <c r="N142" s="2"/>
      <c r="O142" s="2">
        <f t="shared" ref="O142:T142" si="57">ROUND(O36+O73+O112+AB142,1)</f>
        <v>0</v>
      </c>
      <c r="P142" s="2">
        <f t="shared" si="57"/>
        <v>0</v>
      </c>
      <c r="Q142" s="2">
        <f t="shared" si="57"/>
        <v>0</v>
      </c>
      <c r="R142" s="2">
        <f t="shared" si="57"/>
        <v>0</v>
      </c>
      <c r="S142" s="2">
        <f t="shared" si="57"/>
        <v>0</v>
      </c>
      <c r="T142" s="2">
        <f t="shared" si="57"/>
        <v>0</v>
      </c>
      <c r="U142" s="2">
        <f>U36+U73+U112+AH142</f>
        <v>0</v>
      </c>
      <c r="V142" s="2">
        <f>V36+V73+V112+AI142</f>
        <v>0</v>
      </c>
      <c r="W142" s="2">
        <f>ROUND(W36+W73+W112+AJ142,1)</f>
        <v>0</v>
      </c>
      <c r="X142" s="2">
        <f>ROUND(X36+X73+X112+AK142,1)</f>
        <v>0</v>
      </c>
      <c r="Y142" s="2">
        <f>ROUND(Y36+Y73+Y112+AL142,1)</f>
        <v>0</v>
      </c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>
        <f t="shared" ref="AO142:BD142" si="58">ROUND(AO36+AO73+AO112+BX142,1)</f>
        <v>0</v>
      </c>
      <c r="AP142" s="2">
        <f t="shared" si="58"/>
        <v>0</v>
      </c>
      <c r="AQ142" s="2">
        <f t="shared" si="58"/>
        <v>0</v>
      </c>
      <c r="AR142" s="2">
        <f t="shared" si="58"/>
        <v>0</v>
      </c>
      <c r="AS142" s="2">
        <f t="shared" si="58"/>
        <v>0</v>
      </c>
      <c r="AT142" s="2">
        <f t="shared" si="58"/>
        <v>0</v>
      </c>
      <c r="AU142" s="2">
        <f t="shared" si="58"/>
        <v>0</v>
      </c>
      <c r="AV142" s="2">
        <f t="shared" si="58"/>
        <v>0</v>
      </c>
      <c r="AW142" s="2">
        <f t="shared" si="58"/>
        <v>0</v>
      </c>
      <c r="AX142" s="2">
        <f t="shared" si="58"/>
        <v>0</v>
      </c>
      <c r="AY142" s="2">
        <f t="shared" si="58"/>
        <v>0</v>
      </c>
      <c r="AZ142" s="2">
        <f t="shared" si="58"/>
        <v>0</v>
      </c>
      <c r="BA142" s="2">
        <f t="shared" si="58"/>
        <v>0</v>
      </c>
      <c r="BB142" s="2">
        <f t="shared" si="58"/>
        <v>0</v>
      </c>
      <c r="BC142" s="2">
        <f t="shared" si="58"/>
        <v>0</v>
      </c>
      <c r="BD142" s="2">
        <f t="shared" si="58"/>
        <v>0</v>
      </c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  <c r="BR142" s="2"/>
      <c r="BS142" s="2"/>
      <c r="BT142" s="2"/>
      <c r="BU142" s="2"/>
      <c r="BV142" s="2"/>
      <c r="BW142" s="2"/>
      <c r="BX142" s="2"/>
      <c r="BY142" s="2"/>
      <c r="BZ142" s="2"/>
      <c r="CA142" s="2"/>
      <c r="CB142" s="2"/>
      <c r="CC142" s="2"/>
      <c r="CD142" s="2"/>
      <c r="CE142" s="2"/>
      <c r="CF142" s="2"/>
      <c r="CG142" s="2"/>
      <c r="CH142" s="2"/>
      <c r="CI142" s="2"/>
      <c r="CJ142" s="2"/>
      <c r="CK142" s="2"/>
      <c r="CL142" s="2"/>
      <c r="CM142" s="2"/>
      <c r="CN142" s="2"/>
      <c r="CO142" s="2"/>
      <c r="CP142" s="2"/>
      <c r="CQ142" s="2"/>
      <c r="CR142" s="2"/>
      <c r="CS142" s="2"/>
      <c r="CT142" s="2"/>
      <c r="CU142" s="2"/>
      <c r="CV142" s="2"/>
      <c r="CW142" s="2"/>
      <c r="CX142" s="2"/>
      <c r="CY142" s="2"/>
      <c r="CZ142" s="2"/>
      <c r="DA142" s="2"/>
      <c r="DB142" s="2"/>
      <c r="DC142" s="2"/>
      <c r="DD142" s="2"/>
      <c r="DE142" s="2"/>
      <c r="DF142" s="2"/>
      <c r="DG142" s="3"/>
      <c r="DH142" s="3"/>
      <c r="DI142" s="3"/>
      <c r="DJ142" s="3"/>
      <c r="DK142" s="3"/>
      <c r="DL142" s="3"/>
      <c r="DM142" s="3"/>
      <c r="DN142" s="3"/>
      <c r="DO142" s="3"/>
      <c r="DP142" s="3"/>
      <c r="DQ142" s="3"/>
      <c r="DR142" s="3"/>
      <c r="DS142" s="3"/>
      <c r="DT142" s="3"/>
      <c r="DU142" s="3"/>
      <c r="DV142" s="3"/>
      <c r="DW142" s="3"/>
      <c r="DX142" s="3"/>
      <c r="DY142" s="3"/>
      <c r="DZ142" s="3"/>
      <c r="EA142" s="3"/>
      <c r="EB142" s="3"/>
      <c r="EC142" s="3"/>
      <c r="ED142" s="3"/>
      <c r="EE142" s="3"/>
      <c r="EF142" s="3"/>
      <c r="EG142" s="3"/>
      <c r="EH142" s="3"/>
      <c r="EI142" s="3"/>
      <c r="EJ142" s="3"/>
      <c r="EK142" s="3"/>
      <c r="EL142" s="3"/>
      <c r="EM142" s="3"/>
      <c r="EN142" s="3"/>
      <c r="EO142" s="3"/>
      <c r="EP142" s="3"/>
      <c r="EQ142" s="3"/>
      <c r="ER142" s="3"/>
      <c r="ES142" s="3"/>
      <c r="ET142" s="3"/>
      <c r="EU142" s="3"/>
      <c r="EV142" s="3"/>
      <c r="EW142" s="3"/>
      <c r="EX142" s="3"/>
      <c r="EY142" s="3"/>
      <c r="EZ142" s="3"/>
      <c r="FA142" s="3"/>
      <c r="FB142" s="3"/>
      <c r="FC142" s="3"/>
      <c r="FD142" s="3"/>
      <c r="FE142" s="3"/>
      <c r="FF142" s="3"/>
      <c r="FG142" s="3"/>
      <c r="FH142" s="3"/>
      <c r="FI142" s="3"/>
      <c r="FJ142" s="3"/>
      <c r="FK142" s="3"/>
      <c r="FL142" s="3"/>
      <c r="FM142" s="3"/>
      <c r="FN142" s="3"/>
      <c r="FO142" s="3"/>
      <c r="FP142" s="3"/>
      <c r="FQ142" s="3"/>
      <c r="FR142" s="3"/>
      <c r="FS142" s="3"/>
      <c r="FT142" s="3"/>
      <c r="FU142" s="3"/>
      <c r="FV142" s="3"/>
      <c r="FW142" s="3"/>
      <c r="FX142" s="3"/>
      <c r="FY142" s="3"/>
      <c r="FZ142" s="3"/>
      <c r="GA142" s="3"/>
      <c r="GB142" s="3"/>
      <c r="GC142" s="3"/>
      <c r="GD142" s="3"/>
      <c r="GE142" s="3"/>
      <c r="GF142" s="3"/>
      <c r="GG142" s="3"/>
      <c r="GH142" s="3"/>
      <c r="GI142" s="3"/>
      <c r="GJ142" s="3"/>
      <c r="GK142" s="3"/>
      <c r="GL142" s="3"/>
      <c r="GM142" s="3"/>
      <c r="GN142" s="3"/>
      <c r="GO142" s="3"/>
      <c r="GP142" s="3"/>
      <c r="GQ142" s="3"/>
      <c r="GR142" s="3"/>
      <c r="GS142" s="3"/>
      <c r="GT142" s="3"/>
      <c r="GU142" s="3"/>
      <c r="GV142" s="3"/>
      <c r="GW142" s="3"/>
      <c r="GX142" s="3">
        <v>0</v>
      </c>
    </row>
    <row r="144" spans="1:206" x14ac:dyDescent="0.2">
      <c r="A144" s="4">
        <v>50</v>
      </c>
      <c r="B144" s="4">
        <v>0</v>
      </c>
      <c r="C144" s="4">
        <v>0</v>
      </c>
      <c r="D144" s="4">
        <v>1</v>
      </c>
      <c r="E144" s="4">
        <v>201</v>
      </c>
      <c r="F144" s="4">
        <f>ROUND(Source!O142,O144)</f>
        <v>0</v>
      </c>
      <c r="G144" s="4" t="s">
        <v>32</v>
      </c>
      <c r="H144" s="4" t="s">
        <v>33</v>
      </c>
      <c r="I144" s="4"/>
      <c r="J144" s="4"/>
      <c r="K144" s="4">
        <v>201</v>
      </c>
      <c r="L144" s="4">
        <v>1</v>
      </c>
      <c r="M144" s="4">
        <v>3</v>
      </c>
      <c r="N144" s="4" t="s">
        <v>5</v>
      </c>
      <c r="O144" s="4">
        <v>1</v>
      </c>
      <c r="P144" s="4"/>
      <c r="Q144" s="4"/>
      <c r="R144" s="4"/>
      <c r="S144" s="4"/>
      <c r="T144" s="4"/>
      <c r="U144" s="4"/>
      <c r="V144" s="4"/>
      <c r="W144" s="4"/>
    </row>
    <row r="145" spans="1:23" x14ac:dyDescent="0.2">
      <c r="A145" s="4">
        <v>50</v>
      </c>
      <c r="B145" s="4">
        <v>0</v>
      </c>
      <c r="C145" s="4">
        <v>0</v>
      </c>
      <c r="D145" s="4">
        <v>1</v>
      </c>
      <c r="E145" s="4">
        <v>202</v>
      </c>
      <c r="F145" s="4">
        <f>ROUND(Source!P142,O145)</f>
        <v>0</v>
      </c>
      <c r="G145" s="4" t="s">
        <v>34</v>
      </c>
      <c r="H145" s="4" t="s">
        <v>35</v>
      </c>
      <c r="I145" s="4"/>
      <c r="J145" s="4"/>
      <c r="K145" s="4">
        <v>202</v>
      </c>
      <c r="L145" s="4">
        <v>2</v>
      </c>
      <c r="M145" s="4">
        <v>3</v>
      </c>
      <c r="N145" s="4" t="s">
        <v>5</v>
      </c>
      <c r="O145" s="4">
        <v>1</v>
      </c>
      <c r="P145" s="4"/>
      <c r="Q145" s="4"/>
      <c r="R145" s="4"/>
      <c r="S145" s="4"/>
      <c r="T145" s="4"/>
      <c r="U145" s="4"/>
      <c r="V145" s="4"/>
      <c r="W145" s="4"/>
    </row>
    <row r="146" spans="1:23" x14ac:dyDescent="0.2">
      <c r="A146" s="4">
        <v>50</v>
      </c>
      <c r="B146" s="4">
        <v>0</v>
      </c>
      <c r="C146" s="4">
        <v>0</v>
      </c>
      <c r="D146" s="4">
        <v>1</v>
      </c>
      <c r="E146" s="4">
        <v>222</v>
      </c>
      <c r="F146" s="4">
        <f>ROUND(Source!AO142,O146)</f>
        <v>0</v>
      </c>
      <c r="G146" s="4" t="s">
        <v>36</v>
      </c>
      <c r="H146" s="4" t="s">
        <v>37</v>
      </c>
      <c r="I146" s="4"/>
      <c r="J146" s="4"/>
      <c r="K146" s="4">
        <v>222</v>
      </c>
      <c r="L146" s="4">
        <v>3</v>
      </c>
      <c r="M146" s="4">
        <v>3</v>
      </c>
      <c r="N146" s="4" t="s">
        <v>5</v>
      </c>
      <c r="O146" s="4">
        <v>1</v>
      </c>
      <c r="P146" s="4"/>
      <c r="Q146" s="4"/>
      <c r="R146" s="4"/>
      <c r="S146" s="4"/>
      <c r="T146" s="4"/>
      <c r="U146" s="4"/>
      <c r="V146" s="4"/>
      <c r="W146" s="4"/>
    </row>
    <row r="147" spans="1:23" x14ac:dyDescent="0.2">
      <c r="A147" s="4">
        <v>50</v>
      </c>
      <c r="B147" s="4">
        <v>0</v>
      </c>
      <c r="C147" s="4">
        <v>0</v>
      </c>
      <c r="D147" s="4">
        <v>1</v>
      </c>
      <c r="E147" s="4">
        <v>225</v>
      </c>
      <c r="F147" s="4">
        <f>ROUND(Source!AV142,O147)</f>
        <v>0</v>
      </c>
      <c r="G147" s="4" t="s">
        <v>38</v>
      </c>
      <c r="H147" s="4" t="s">
        <v>39</v>
      </c>
      <c r="I147" s="4"/>
      <c r="J147" s="4"/>
      <c r="K147" s="4">
        <v>225</v>
      </c>
      <c r="L147" s="4">
        <v>4</v>
      </c>
      <c r="M147" s="4">
        <v>3</v>
      </c>
      <c r="N147" s="4" t="s">
        <v>5</v>
      </c>
      <c r="O147" s="4">
        <v>1</v>
      </c>
      <c r="P147" s="4"/>
      <c r="Q147" s="4"/>
      <c r="R147" s="4"/>
      <c r="S147" s="4"/>
      <c r="T147" s="4"/>
      <c r="U147" s="4"/>
      <c r="V147" s="4"/>
      <c r="W147" s="4"/>
    </row>
    <row r="148" spans="1:23" x14ac:dyDescent="0.2">
      <c r="A148" s="4">
        <v>50</v>
      </c>
      <c r="B148" s="4">
        <v>0</v>
      </c>
      <c r="C148" s="4">
        <v>0</v>
      </c>
      <c r="D148" s="4">
        <v>1</v>
      </c>
      <c r="E148" s="4">
        <v>226</v>
      </c>
      <c r="F148" s="4">
        <f>ROUND(Source!AW142,O148)</f>
        <v>0</v>
      </c>
      <c r="G148" s="4" t="s">
        <v>40</v>
      </c>
      <c r="H148" s="4" t="s">
        <v>41</v>
      </c>
      <c r="I148" s="4"/>
      <c r="J148" s="4"/>
      <c r="K148" s="4">
        <v>226</v>
      </c>
      <c r="L148" s="4">
        <v>5</v>
      </c>
      <c r="M148" s="4">
        <v>3</v>
      </c>
      <c r="N148" s="4" t="s">
        <v>5</v>
      </c>
      <c r="O148" s="4">
        <v>1</v>
      </c>
      <c r="P148" s="4"/>
      <c r="Q148" s="4"/>
      <c r="R148" s="4"/>
      <c r="S148" s="4"/>
      <c r="T148" s="4"/>
      <c r="U148" s="4"/>
      <c r="V148" s="4"/>
      <c r="W148" s="4"/>
    </row>
    <row r="149" spans="1:23" x14ac:dyDescent="0.2">
      <c r="A149" s="4">
        <v>50</v>
      </c>
      <c r="B149" s="4">
        <v>0</v>
      </c>
      <c r="C149" s="4">
        <v>0</v>
      </c>
      <c r="D149" s="4">
        <v>1</v>
      </c>
      <c r="E149" s="4">
        <v>227</v>
      </c>
      <c r="F149" s="4">
        <f>ROUND(Source!AX142,O149)</f>
        <v>0</v>
      </c>
      <c r="G149" s="4" t="s">
        <v>42</v>
      </c>
      <c r="H149" s="4" t="s">
        <v>43</v>
      </c>
      <c r="I149" s="4"/>
      <c r="J149" s="4"/>
      <c r="K149" s="4">
        <v>227</v>
      </c>
      <c r="L149" s="4">
        <v>6</v>
      </c>
      <c r="M149" s="4">
        <v>3</v>
      </c>
      <c r="N149" s="4" t="s">
        <v>5</v>
      </c>
      <c r="O149" s="4">
        <v>1</v>
      </c>
      <c r="P149" s="4"/>
      <c r="Q149" s="4"/>
      <c r="R149" s="4"/>
      <c r="S149" s="4"/>
      <c r="T149" s="4"/>
      <c r="U149" s="4"/>
      <c r="V149" s="4"/>
      <c r="W149" s="4"/>
    </row>
    <row r="150" spans="1:23" x14ac:dyDescent="0.2">
      <c r="A150" s="4">
        <v>50</v>
      </c>
      <c r="B150" s="4">
        <v>0</v>
      </c>
      <c r="C150" s="4">
        <v>0</v>
      </c>
      <c r="D150" s="4">
        <v>1</v>
      </c>
      <c r="E150" s="4">
        <v>228</v>
      </c>
      <c r="F150" s="4">
        <f>ROUND(Source!AY142,O150)</f>
        <v>0</v>
      </c>
      <c r="G150" s="4" t="s">
        <v>44</v>
      </c>
      <c r="H150" s="4" t="s">
        <v>45</v>
      </c>
      <c r="I150" s="4"/>
      <c r="J150" s="4"/>
      <c r="K150" s="4">
        <v>228</v>
      </c>
      <c r="L150" s="4">
        <v>7</v>
      </c>
      <c r="M150" s="4">
        <v>3</v>
      </c>
      <c r="N150" s="4" t="s">
        <v>5</v>
      </c>
      <c r="O150" s="4">
        <v>1</v>
      </c>
      <c r="P150" s="4"/>
      <c r="Q150" s="4"/>
      <c r="R150" s="4"/>
      <c r="S150" s="4"/>
      <c r="T150" s="4"/>
      <c r="U150" s="4"/>
      <c r="V150" s="4"/>
      <c r="W150" s="4"/>
    </row>
    <row r="151" spans="1:23" x14ac:dyDescent="0.2">
      <c r="A151" s="4">
        <v>50</v>
      </c>
      <c r="B151" s="4">
        <v>0</v>
      </c>
      <c r="C151" s="4">
        <v>0</v>
      </c>
      <c r="D151" s="4">
        <v>1</v>
      </c>
      <c r="E151" s="4">
        <v>216</v>
      </c>
      <c r="F151" s="4">
        <f>ROUND(Source!AP142,O151)</f>
        <v>0</v>
      </c>
      <c r="G151" s="4" t="s">
        <v>46</v>
      </c>
      <c r="H151" s="4" t="s">
        <v>47</v>
      </c>
      <c r="I151" s="4"/>
      <c r="J151" s="4"/>
      <c r="K151" s="4">
        <v>216</v>
      </c>
      <c r="L151" s="4">
        <v>8</v>
      </c>
      <c r="M151" s="4">
        <v>3</v>
      </c>
      <c r="N151" s="4" t="s">
        <v>5</v>
      </c>
      <c r="O151" s="4">
        <v>1</v>
      </c>
      <c r="P151" s="4"/>
      <c r="Q151" s="4"/>
      <c r="R151" s="4"/>
      <c r="S151" s="4"/>
      <c r="T151" s="4"/>
      <c r="U151" s="4"/>
      <c r="V151" s="4"/>
      <c r="W151" s="4"/>
    </row>
    <row r="152" spans="1:23" x14ac:dyDescent="0.2">
      <c r="A152" s="4">
        <v>50</v>
      </c>
      <c r="B152" s="4">
        <v>0</v>
      </c>
      <c r="C152" s="4">
        <v>0</v>
      </c>
      <c r="D152" s="4">
        <v>1</v>
      </c>
      <c r="E152" s="4">
        <v>223</v>
      </c>
      <c r="F152" s="4">
        <f>ROUND(Source!AQ142,O152)</f>
        <v>0</v>
      </c>
      <c r="G152" s="4" t="s">
        <v>48</v>
      </c>
      <c r="H152" s="4" t="s">
        <v>49</v>
      </c>
      <c r="I152" s="4"/>
      <c r="J152" s="4"/>
      <c r="K152" s="4">
        <v>223</v>
      </c>
      <c r="L152" s="4">
        <v>9</v>
      </c>
      <c r="M152" s="4">
        <v>3</v>
      </c>
      <c r="N152" s="4" t="s">
        <v>5</v>
      </c>
      <c r="O152" s="4">
        <v>1</v>
      </c>
      <c r="P152" s="4"/>
      <c r="Q152" s="4"/>
      <c r="R152" s="4"/>
      <c r="S152" s="4"/>
      <c r="T152" s="4"/>
      <c r="U152" s="4"/>
      <c r="V152" s="4"/>
      <c r="W152" s="4"/>
    </row>
    <row r="153" spans="1:23" x14ac:dyDescent="0.2">
      <c r="A153" s="4">
        <v>50</v>
      </c>
      <c r="B153" s="4">
        <v>0</v>
      </c>
      <c r="C153" s="4">
        <v>0</v>
      </c>
      <c r="D153" s="4">
        <v>1</v>
      </c>
      <c r="E153" s="4">
        <v>229</v>
      </c>
      <c r="F153" s="4">
        <f>ROUND(Source!AZ142,O153)</f>
        <v>0</v>
      </c>
      <c r="G153" s="4" t="s">
        <v>50</v>
      </c>
      <c r="H153" s="4" t="s">
        <v>51</v>
      </c>
      <c r="I153" s="4"/>
      <c r="J153" s="4"/>
      <c r="K153" s="4">
        <v>229</v>
      </c>
      <c r="L153" s="4">
        <v>10</v>
      </c>
      <c r="M153" s="4">
        <v>3</v>
      </c>
      <c r="N153" s="4" t="s">
        <v>5</v>
      </c>
      <c r="O153" s="4">
        <v>1</v>
      </c>
      <c r="P153" s="4"/>
      <c r="Q153" s="4"/>
      <c r="R153" s="4"/>
      <c r="S153" s="4"/>
      <c r="T153" s="4"/>
      <c r="U153" s="4"/>
      <c r="V153" s="4"/>
      <c r="W153" s="4"/>
    </row>
    <row r="154" spans="1:23" x14ac:dyDescent="0.2">
      <c r="A154" s="4">
        <v>50</v>
      </c>
      <c r="B154" s="4">
        <v>0</v>
      </c>
      <c r="C154" s="4">
        <v>0</v>
      </c>
      <c r="D154" s="4">
        <v>1</v>
      </c>
      <c r="E154" s="4">
        <v>203</v>
      </c>
      <c r="F154" s="4">
        <f>ROUND(Source!Q142,O154)</f>
        <v>0</v>
      </c>
      <c r="G154" s="4" t="s">
        <v>52</v>
      </c>
      <c r="H154" s="4" t="s">
        <v>53</v>
      </c>
      <c r="I154" s="4"/>
      <c r="J154" s="4"/>
      <c r="K154" s="4">
        <v>203</v>
      </c>
      <c r="L154" s="4">
        <v>11</v>
      </c>
      <c r="M154" s="4">
        <v>3</v>
      </c>
      <c r="N154" s="4" t="s">
        <v>5</v>
      </c>
      <c r="O154" s="4">
        <v>1</v>
      </c>
      <c r="P154" s="4"/>
      <c r="Q154" s="4"/>
      <c r="R154" s="4"/>
      <c r="S154" s="4"/>
      <c r="T154" s="4"/>
      <c r="U154" s="4"/>
      <c r="V154" s="4"/>
      <c r="W154" s="4"/>
    </row>
    <row r="155" spans="1:23" x14ac:dyDescent="0.2">
      <c r="A155" s="4">
        <v>50</v>
      </c>
      <c r="B155" s="4">
        <v>0</v>
      </c>
      <c r="C155" s="4">
        <v>0</v>
      </c>
      <c r="D155" s="4">
        <v>1</v>
      </c>
      <c r="E155" s="4">
        <v>231</v>
      </c>
      <c r="F155" s="4">
        <f>ROUND(Source!BB142,O155)</f>
        <v>0</v>
      </c>
      <c r="G155" s="4" t="s">
        <v>54</v>
      </c>
      <c r="H155" s="4" t="s">
        <v>55</v>
      </c>
      <c r="I155" s="4"/>
      <c r="J155" s="4"/>
      <c r="K155" s="4">
        <v>231</v>
      </c>
      <c r="L155" s="4">
        <v>12</v>
      </c>
      <c r="M155" s="4">
        <v>3</v>
      </c>
      <c r="N155" s="4" t="s">
        <v>5</v>
      </c>
      <c r="O155" s="4">
        <v>1</v>
      </c>
      <c r="P155" s="4"/>
      <c r="Q155" s="4"/>
      <c r="R155" s="4"/>
      <c r="S155" s="4"/>
      <c r="T155" s="4"/>
      <c r="U155" s="4"/>
      <c r="V155" s="4"/>
      <c r="W155" s="4"/>
    </row>
    <row r="156" spans="1:23" x14ac:dyDescent="0.2">
      <c r="A156" s="4">
        <v>50</v>
      </c>
      <c r="B156" s="4">
        <v>0</v>
      </c>
      <c r="C156" s="4">
        <v>0</v>
      </c>
      <c r="D156" s="4">
        <v>1</v>
      </c>
      <c r="E156" s="4">
        <v>204</v>
      </c>
      <c r="F156" s="4">
        <f>ROUND(Source!R142,O156)</f>
        <v>0</v>
      </c>
      <c r="G156" s="4" t="s">
        <v>56</v>
      </c>
      <c r="H156" s="4" t="s">
        <v>57</v>
      </c>
      <c r="I156" s="4"/>
      <c r="J156" s="4"/>
      <c r="K156" s="4">
        <v>204</v>
      </c>
      <c r="L156" s="4">
        <v>13</v>
      </c>
      <c r="M156" s="4">
        <v>3</v>
      </c>
      <c r="N156" s="4" t="s">
        <v>5</v>
      </c>
      <c r="O156" s="4">
        <v>1</v>
      </c>
      <c r="P156" s="4"/>
      <c r="Q156" s="4"/>
      <c r="R156" s="4"/>
      <c r="S156" s="4"/>
      <c r="T156" s="4"/>
      <c r="U156" s="4"/>
      <c r="V156" s="4"/>
      <c r="W156" s="4"/>
    </row>
    <row r="157" spans="1:23" x14ac:dyDescent="0.2">
      <c r="A157" s="4">
        <v>50</v>
      </c>
      <c r="B157" s="4">
        <v>0</v>
      </c>
      <c r="C157" s="4">
        <v>0</v>
      </c>
      <c r="D157" s="4">
        <v>1</v>
      </c>
      <c r="E157" s="4">
        <v>205</v>
      </c>
      <c r="F157" s="4">
        <f>ROUND(Source!S142,O157)</f>
        <v>0</v>
      </c>
      <c r="G157" s="4" t="s">
        <v>58</v>
      </c>
      <c r="H157" s="4" t="s">
        <v>59</v>
      </c>
      <c r="I157" s="4"/>
      <c r="J157" s="4"/>
      <c r="K157" s="4">
        <v>205</v>
      </c>
      <c r="L157" s="4">
        <v>14</v>
      </c>
      <c r="M157" s="4">
        <v>3</v>
      </c>
      <c r="N157" s="4" t="s">
        <v>5</v>
      </c>
      <c r="O157" s="4">
        <v>1</v>
      </c>
      <c r="P157" s="4"/>
      <c r="Q157" s="4"/>
      <c r="R157" s="4"/>
      <c r="S157" s="4"/>
      <c r="T157" s="4"/>
      <c r="U157" s="4"/>
      <c r="V157" s="4"/>
      <c r="W157" s="4"/>
    </row>
    <row r="158" spans="1:23" x14ac:dyDescent="0.2">
      <c r="A158" s="4">
        <v>50</v>
      </c>
      <c r="B158" s="4">
        <v>0</v>
      </c>
      <c r="C158" s="4">
        <v>0</v>
      </c>
      <c r="D158" s="4">
        <v>1</v>
      </c>
      <c r="E158" s="4">
        <v>232</v>
      </c>
      <c r="F158" s="4">
        <f>ROUND(Source!BC142,O158)</f>
        <v>0</v>
      </c>
      <c r="G158" s="4" t="s">
        <v>60</v>
      </c>
      <c r="H158" s="4" t="s">
        <v>61</v>
      </c>
      <c r="I158" s="4"/>
      <c r="J158" s="4"/>
      <c r="K158" s="4">
        <v>232</v>
      </c>
      <c r="L158" s="4">
        <v>15</v>
      </c>
      <c r="M158" s="4">
        <v>3</v>
      </c>
      <c r="N158" s="4" t="s">
        <v>5</v>
      </c>
      <c r="O158" s="4">
        <v>1</v>
      </c>
      <c r="P158" s="4"/>
      <c r="Q158" s="4"/>
      <c r="R158" s="4"/>
      <c r="S158" s="4"/>
      <c r="T158" s="4"/>
      <c r="U158" s="4"/>
      <c r="V158" s="4"/>
      <c r="W158" s="4"/>
    </row>
    <row r="159" spans="1:23" x14ac:dyDescent="0.2">
      <c r="A159" s="4">
        <v>50</v>
      </c>
      <c r="B159" s="4">
        <v>0</v>
      </c>
      <c r="C159" s="4">
        <v>0</v>
      </c>
      <c r="D159" s="4">
        <v>1</v>
      </c>
      <c r="E159" s="4">
        <v>214</v>
      </c>
      <c r="F159" s="4">
        <f>ROUND(Source!AS142,O159)</f>
        <v>0</v>
      </c>
      <c r="G159" s="4" t="s">
        <v>62</v>
      </c>
      <c r="H159" s="4" t="s">
        <v>63</v>
      </c>
      <c r="I159" s="4"/>
      <c r="J159" s="4"/>
      <c r="K159" s="4">
        <v>214</v>
      </c>
      <c r="L159" s="4">
        <v>16</v>
      </c>
      <c r="M159" s="4">
        <v>3</v>
      </c>
      <c r="N159" s="4" t="s">
        <v>5</v>
      </c>
      <c r="O159" s="4">
        <v>1</v>
      </c>
      <c r="P159" s="4"/>
      <c r="Q159" s="4"/>
      <c r="R159" s="4"/>
      <c r="S159" s="4"/>
      <c r="T159" s="4"/>
      <c r="U159" s="4"/>
      <c r="V159" s="4"/>
      <c r="W159" s="4"/>
    </row>
    <row r="160" spans="1:23" x14ac:dyDescent="0.2">
      <c r="A160" s="4">
        <v>50</v>
      </c>
      <c r="B160" s="4">
        <v>0</v>
      </c>
      <c r="C160" s="4">
        <v>0</v>
      </c>
      <c r="D160" s="4">
        <v>1</v>
      </c>
      <c r="E160" s="4">
        <v>215</v>
      </c>
      <c r="F160" s="4">
        <f>ROUND(Source!AT142,O160)</f>
        <v>0</v>
      </c>
      <c r="G160" s="4" t="s">
        <v>64</v>
      </c>
      <c r="H160" s="4" t="s">
        <v>65</v>
      </c>
      <c r="I160" s="4"/>
      <c r="J160" s="4"/>
      <c r="K160" s="4">
        <v>215</v>
      </c>
      <c r="L160" s="4">
        <v>17</v>
      </c>
      <c r="M160" s="4">
        <v>3</v>
      </c>
      <c r="N160" s="4" t="s">
        <v>5</v>
      </c>
      <c r="O160" s="4">
        <v>1</v>
      </c>
      <c r="P160" s="4"/>
      <c r="Q160" s="4"/>
      <c r="R160" s="4"/>
      <c r="S160" s="4"/>
      <c r="T160" s="4"/>
      <c r="U160" s="4"/>
      <c r="V160" s="4"/>
      <c r="W160" s="4"/>
    </row>
    <row r="161" spans="1:206" x14ac:dyDescent="0.2">
      <c r="A161" s="4">
        <v>50</v>
      </c>
      <c r="B161" s="4">
        <v>0</v>
      </c>
      <c r="C161" s="4">
        <v>0</v>
      </c>
      <c r="D161" s="4">
        <v>1</v>
      </c>
      <c r="E161" s="4">
        <v>217</v>
      </c>
      <c r="F161" s="4">
        <f>ROUND(Source!AU142,O161)</f>
        <v>0</v>
      </c>
      <c r="G161" s="4" t="s">
        <v>66</v>
      </c>
      <c r="H161" s="4" t="s">
        <v>67</v>
      </c>
      <c r="I161" s="4"/>
      <c r="J161" s="4"/>
      <c r="K161" s="4">
        <v>217</v>
      </c>
      <c r="L161" s="4">
        <v>18</v>
      </c>
      <c r="M161" s="4">
        <v>3</v>
      </c>
      <c r="N161" s="4" t="s">
        <v>5</v>
      </c>
      <c r="O161" s="4">
        <v>1</v>
      </c>
      <c r="P161" s="4"/>
      <c r="Q161" s="4"/>
      <c r="R161" s="4"/>
      <c r="S161" s="4"/>
      <c r="T161" s="4"/>
      <c r="U161" s="4"/>
      <c r="V161" s="4"/>
      <c r="W161" s="4"/>
    </row>
    <row r="162" spans="1:206" x14ac:dyDescent="0.2">
      <c r="A162" s="4">
        <v>50</v>
      </c>
      <c r="B162" s="4">
        <v>0</v>
      </c>
      <c r="C162" s="4">
        <v>0</v>
      </c>
      <c r="D162" s="4">
        <v>1</v>
      </c>
      <c r="E162" s="4">
        <v>230</v>
      </c>
      <c r="F162" s="4">
        <f>ROUND(Source!BA142,O162)</f>
        <v>0</v>
      </c>
      <c r="G162" s="4" t="s">
        <v>68</v>
      </c>
      <c r="H162" s="4" t="s">
        <v>69</v>
      </c>
      <c r="I162" s="4"/>
      <c r="J162" s="4"/>
      <c r="K162" s="4">
        <v>230</v>
      </c>
      <c r="L162" s="4">
        <v>19</v>
      </c>
      <c r="M162" s="4">
        <v>3</v>
      </c>
      <c r="N162" s="4" t="s">
        <v>5</v>
      </c>
      <c r="O162" s="4">
        <v>1</v>
      </c>
      <c r="P162" s="4"/>
      <c r="Q162" s="4"/>
      <c r="R162" s="4"/>
      <c r="S162" s="4"/>
      <c r="T162" s="4"/>
      <c r="U162" s="4"/>
      <c r="V162" s="4"/>
      <c r="W162" s="4"/>
    </row>
    <row r="163" spans="1:206" x14ac:dyDescent="0.2">
      <c r="A163" s="4">
        <v>50</v>
      </c>
      <c r="B163" s="4">
        <v>0</v>
      </c>
      <c r="C163" s="4">
        <v>0</v>
      </c>
      <c r="D163" s="4">
        <v>1</v>
      </c>
      <c r="E163" s="4">
        <v>206</v>
      </c>
      <c r="F163" s="4">
        <f>ROUND(Source!T142,O163)</f>
        <v>0</v>
      </c>
      <c r="G163" s="4" t="s">
        <v>70</v>
      </c>
      <c r="H163" s="4" t="s">
        <v>71</v>
      </c>
      <c r="I163" s="4"/>
      <c r="J163" s="4"/>
      <c r="K163" s="4">
        <v>206</v>
      </c>
      <c r="L163" s="4">
        <v>20</v>
      </c>
      <c r="M163" s="4">
        <v>3</v>
      </c>
      <c r="N163" s="4" t="s">
        <v>5</v>
      </c>
      <c r="O163" s="4">
        <v>1</v>
      </c>
      <c r="P163" s="4"/>
      <c r="Q163" s="4"/>
      <c r="R163" s="4"/>
      <c r="S163" s="4"/>
      <c r="T163" s="4"/>
      <c r="U163" s="4"/>
      <c r="V163" s="4"/>
      <c r="W163" s="4"/>
    </row>
    <row r="164" spans="1:206" x14ac:dyDescent="0.2">
      <c r="A164" s="4">
        <v>50</v>
      </c>
      <c r="B164" s="4">
        <v>0</v>
      </c>
      <c r="C164" s="4">
        <v>0</v>
      </c>
      <c r="D164" s="4">
        <v>1</v>
      </c>
      <c r="E164" s="4">
        <v>207</v>
      </c>
      <c r="F164" s="4">
        <f>Source!U142</f>
        <v>0</v>
      </c>
      <c r="G164" s="4" t="s">
        <v>72</v>
      </c>
      <c r="H164" s="4" t="s">
        <v>73</v>
      </c>
      <c r="I164" s="4"/>
      <c r="J164" s="4"/>
      <c r="K164" s="4">
        <v>207</v>
      </c>
      <c r="L164" s="4">
        <v>21</v>
      </c>
      <c r="M164" s="4">
        <v>3</v>
      </c>
      <c r="N164" s="4" t="s">
        <v>5</v>
      </c>
      <c r="O164" s="4">
        <v>-1</v>
      </c>
      <c r="P164" s="4"/>
      <c r="Q164" s="4"/>
      <c r="R164" s="4"/>
      <c r="S164" s="4"/>
      <c r="T164" s="4"/>
      <c r="U164" s="4"/>
      <c r="V164" s="4"/>
      <c r="W164" s="4"/>
    </row>
    <row r="165" spans="1:206" x14ac:dyDescent="0.2">
      <c r="A165" s="4">
        <v>50</v>
      </c>
      <c r="B165" s="4">
        <v>0</v>
      </c>
      <c r="C165" s="4">
        <v>0</v>
      </c>
      <c r="D165" s="4">
        <v>1</v>
      </c>
      <c r="E165" s="4">
        <v>208</v>
      </c>
      <c r="F165" s="4">
        <f>Source!V142</f>
        <v>0</v>
      </c>
      <c r="G165" s="4" t="s">
        <v>74</v>
      </c>
      <c r="H165" s="4" t="s">
        <v>75</v>
      </c>
      <c r="I165" s="4"/>
      <c r="J165" s="4"/>
      <c r="K165" s="4">
        <v>208</v>
      </c>
      <c r="L165" s="4">
        <v>22</v>
      </c>
      <c r="M165" s="4">
        <v>3</v>
      </c>
      <c r="N165" s="4" t="s">
        <v>5</v>
      </c>
      <c r="O165" s="4">
        <v>-1</v>
      </c>
      <c r="P165" s="4"/>
      <c r="Q165" s="4"/>
      <c r="R165" s="4"/>
      <c r="S165" s="4"/>
      <c r="T165" s="4"/>
      <c r="U165" s="4"/>
      <c r="V165" s="4"/>
      <c r="W165" s="4"/>
    </row>
    <row r="166" spans="1:206" x14ac:dyDescent="0.2">
      <c r="A166" s="4">
        <v>50</v>
      </c>
      <c r="B166" s="4">
        <v>0</v>
      </c>
      <c r="C166" s="4">
        <v>0</v>
      </c>
      <c r="D166" s="4">
        <v>1</v>
      </c>
      <c r="E166" s="4">
        <v>209</v>
      </c>
      <c r="F166" s="4">
        <f>ROUND(Source!W142,O166)</f>
        <v>0</v>
      </c>
      <c r="G166" s="4" t="s">
        <v>76</v>
      </c>
      <c r="H166" s="4" t="s">
        <v>77</v>
      </c>
      <c r="I166" s="4"/>
      <c r="J166" s="4"/>
      <c r="K166" s="4">
        <v>209</v>
      </c>
      <c r="L166" s="4">
        <v>23</v>
      </c>
      <c r="M166" s="4">
        <v>3</v>
      </c>
      <c r="N166" s="4" t="s">
        <v>5</v>
      </c>
      <c r="O166" s="4">
        <v>1</v>
      </c>
      <c r="P166" s="4"/>
      <c r="Q166" s="4"/>
      <c r="R166" s="4"/>
      <c r="S166" s="4"/>
      <c r="T166" s="4"/>
      <c r="U166" s="4"/>
      <c r="V166" s="4"/>
      <c r="W166" s="4"/>
    </row>
    <row r="167" spans="1:206" x14ac:dyDescent="0.2">
      <c r="A167" s="4">
        <v>50</v>
      </c>
      <c r="B167" s="4">
        <v>0</v>
      </c>
      <c r="C167" s="4">
        <v>0</v>
      </c>
      <c r="D167" s="4">
        <v>1</v>
      </c>
      <c r="E167" s="4">
        <v>233</v>
      </c>
      <c r="F167" s="4">
        <f>ROUND(Source!BD142,O167)</f>
        <v>0</v>
      </c>
      <c r="G167" s="4" t="s">
        <v>78</v>
      </c>
      <c r="H167" s="4" t="s">
        <v>79</v>
      </c>
      <c r="I167" s="4"/>
      <c r="J167" s="4"/>
      <c r="K167" s="4">
        <v>233</v>
      </c>
      <c r="L167" s="4">
        <v>24</v>
      </c>
      <c r="M167" s="4">
        <v>3</v>
      </c>
      <c r="N167" s="4" t="s">
        <v>5</v>
      </c>
      <c r="O167" s="4">
        <v>1</v>
      </c>
      <c r="P167" s="4"/>
      <c r="Q167" s="4"/>
      <c r="R167" s="4"/>
      <c r="S167" s="4"/>
      <c r="T167" s="4"/>
      <c r="U167" s="4"/>
      <c r="V167" s="4"/>
      <c r="W167" s="4"/>
    </row>
    <row r="168" spans="1:206" x14ac:dyDescent="0.2">
      <c r="A168" s="4">
        <v>50</v>
      </c>
      <c r="B168" s="4">
        <v>0</v>
      </c>
      <c r="C168" s="4">
        <v>0</v>
      </c>
      <c r="D168" s="4">
        <v>1</v>
      </c>
      <c r="E168" s="4">
        <v>210</v>
      </c>
      <c r="F168" s="4">
        <f>ROUND(Source!X142,O168)</f>
        <v>0</v>
      </c>
      <c r="G168" s="4" t="s">
        <v>80</v>
      </c>
      <c r="H168" s="4" t="s">
        <v>81</v>
      </c>
      <c r="I168" s="4"/>
      <c r="J168" s="4"/>
      <c r="K168" s="4">
        <v>210</v>
      </c>
      <c r="L168" s="4">
        <v>25</v>
      </c>
      <c r="M168" s="4">
        <v>3</v>
      </c>
      <c r="N168" s="4" t="s">
        <v>5</v>
      </c>
      <c r="O168" s="4">
        <v>1</v>
      </c>
      <c r="P168" s="4"/>
      <c r="Q168" s="4"/>
      <c r="R168" s="4"/>
      <c r="S168" s="4"/>
      <c r="T168" s="4"/>
      <c r="U168" s="4"/>
      <c r="V168" s="4"/>
      <c r="W168" s="4"/>
    </row>
    <row r="169" spans="1:206" x14ac:dyDescent="0.2">
      <c r="A169" s="4">
        <v>50</v>
      </c>
      <c r="B169" s="4">
        <v>0</v>
      </c>
      <c r="C169" s="4">
        <v>0</v>
      </c>
      <c r="D169" s="4">
        <v>1</v>
      </c>
      <c r="E169" s="4">
        <v>211</v>
      </c>
      <c r="F169" s="4">
        <f>ROUND(Source!Y142,O169)</f>
        <v>0</v>
      </c>
      <c r="G169" s="4" t="s">
        <v>82</v>
      </c>
      <c r="H169" s="4" t="s">
        <v>83</v>
      </c>
      <c r="I169" s="4"/>
      <c r="J169" s="4"/>
      <c r="K169" s="4">
        <v>211</v>
      </c>
      <c r="L169" s="4">
        <v>26</v>
      </c>
      <c r="M169" s="4">
        <v>3</v>
      </c>
      <c r="N169" s="4" t="s">
        <v>5</v>
      </c>
      <c r="O169" s="4">
        <v>1</v>
      </c>
      <c r="P169" s="4"/>
      <c r="Q169" s="4"/>
      <c r="R169" s="4"/>
      <c r="S169" s="4"/>
      <c r="T169" s="4"/>
      <c r="U169" s="4"/>
      <c r="V169" s="4"/>
      <c r="W169" s="4"/>
    </row>
    <row r="170" spans="1:206" x14ac:dyDescent="0.2">
      <c r="A170" s="4">
        <v>50</v>
      </c>
      <c r="B170" s="4">
        <v>0</v>
      </c>
      <c r="C170" s="4">
        <v>0</v>
      </c>
      <c r="D170" s="4">
        <v>1</v>
      </c>
      <c r="E170" s="4">
        <v>224</v>
      </c>
      <c r="F170" s="4">
        <f>ROUND(Source!AR142,O170)</f>
        <v>0</v>
      </c>
      <c r="G170" s="4" t="s">
        <v>84</v>
      </c>
      <c r="H170" s="4" t="s">
        <v>85</v>
      </c>
      <c r="I170" s="4"/>
      <c r="J170" s="4"/>
      <c r="K170" s="4">
        <v>224</v>
      </c>
      <c r="L170" s="4">
        <v>27</v>
      </c>
      <c r="M170" s="4">
        <v>3</v>
      </c>
      <c r="N170" s="4" t="s">
        <v>5</v>
      </c>
      <c r="O170" s="4">
        <v>1</v>
      </c>
      <c r="P170" s="4"/>
      <c r="Q170" s="4"/>
      <c r="R170" s="4"/>
      <c r="S170" s="4"/>
      <c r="T170" s="4"/>
      <c r="U170" s="4"/>
      <c r="V170" s="4"/>
      <c r="W170" s="4"/>
    </row>
    <row r="172" spans="1:206" x14ac:dyDescent="0.2">
      <c r="A172" s="1">
        <v>4</v>
      </c>
      <c r="B172" s="1">
        <v>1</v>
      </c>
      <c r="C172" s="1"/>
      <c r="D172" s="1">
        <f>ROW(A344)</f>
        <v>344</v>
      </c>
      <c r="E172" s="1"/>
      <c r="F172" s="1" t="s">
        <v>13</v>
      </c>
      <c r="G172" s="1" t="s">
        <v>121</v>
      </c>
      <c r="H172" s="1" t="s">
        <v>5</v>
      </c>
      <c r="I172" s="1">
        <v>0</v>
      </c>
      <c r="J172" s="1"/>
      <c r="K172" s="1">
        <v>0</v>
      </c>
      <c r="L172" s="1"/>
      <c r="M172" s="1"/>
      <c r="N172" s="1"/>
      <c r="O172" s="1"/>
      <c r="P172" s="1"/>
      <c r="Q172" s="1"/>
      <c r="R172" s="1"/>
      <c r="S172" s="1"/>
      <c r="T172" s="1"/>
      <c r="U172" s="1" t="s">
        <v>5</v>
      </c>
      <c r="V172" s="1">
        <v>0</v>
      </c>
      <c r="W172" s="1"/>
      <c r="X172" s="1"/>
      <c r="Y172" s="1"/>
      <c r="Z172" s="1"/>
      <c r="AA172" s="1"/>
      <c r="AB172" s="1" t="s">
        <v>5</v>
      </c>
      <c r="AC172" s="1" t="s">
        <v>5</v>
      </c>
      <c r="AD172" s="1" t="s">
        <v>5</v>
      </c>
      <c r="AE172" s="1" t="s">
        <v>5</v>
      </c>
      <c r="AF172" s="1" t="s">
        <v>5</v>
      </c>
      <c r="AG172" s="1" t="s">
        <v>5</v>
      </c>
      <c r="AH172" s="1"/>
      <c r="AI172" s="1"/>
      <c r="AJ172" s="1"/>
      <c r="AK172" s="1"/>
      <c r="AL172" s="1"/>
      <c r="AM172" s="1"/>
      <c r="AN172" s="1"/>
      <c r="AO172" s="1"/>
      <c r="AP172" s="1" t="s">
        <v>5</v>
      </c>
      <c r="AQ172" s="1" t="s">
        <v>5</v>
      </c>
      <c r="AR172" s="1" t="s">
        <v>5</v>
      </c>
      <c r="AS172" s="1"/>
      <c r="AT172" s="1"/>
      <c r="AU172" s="1"/>
      <c r="AV172" s="1"/>
      <c r="AW172" s="1"/>
      <c r="AX172" s="1"/>
      <c r="AY172" s="1"/>
      <c r="AZ172" s="1" t="s">
        <v>5</v>
      </c>
      <c r="BA172" s="1"/>
      <c r="BB172" s="1" t="s">
        <v>5</v>
      </c>
      <c r="BC172" s="1" t="s">
        <v>5</v>
      </c>
      <c r="BD172" s="1" t="s">
        <v>5</v>
      </c>
      <c r="BE172" s="1" t="s">
        <v>5</v>
      </c>
      <c r="BF172" s="1" t="s">
        <v>5</v>
      </c>
      <c r="BG172" s="1" t="s">
        <v>5</v>
      </c>
      <c r="BH172" s="1" t="s">
        <v>5</v>
      </c>
      <c r="BI172" s="1" t="s">
        <v>5</v>
      </c>
      <c r="BJ172" s="1" t="s">
        <v>5</v>
      </c>
      <c r="BK172" s="1" t="s">
        <v>5</v>
      </c>
      <c r="BL172" s="1" t="s">
        <v>5</v>
      </c>
      <c r="BM172" s="1" t="s">
        <v>5</v>
      </c>
      <c r="BN172" s="1" t="s">
        <v>5</v>
      </c>
      <c r="BO172" s="1" t="s">
        <v>5</v>
      </c>
      <c r="BP172" s="1" t="s">
        <v>5</v>
      </c>
      <c r="BQ172" s="1"/>
      <c r="BR172" s="1"/>
      <c r="BS172" s="1"/>
      <c r="BT172" s="1"/>
      <c r="BU172" s="1"/>
      <c r="BV172" s="1"/>
      <c r="BW172" s="1"/>
      <c r="BX172" s="1">
        <v>0</v>
      </c>
      <c r="BY172" s="1"/>
      <c r="BZ172" s="1"/>
      <c r="CA172" s="1"/>
      <c r="CB172" s="1"/>
      <c r="CC172" s="1"/>
      <c r="CD172" s="1"/>
      <c r="CE172" s="1"/>
      <c r="CF172" s="1"/>
      <c r="CG172" s="1"/>
      <c r="CH172" s="1"/>
      <c r="CI172" s="1"/>
      <c r="CJ172" s="1">
        <v>0</v>
      </c>
    </row>
    <row r="174" spans="1:206" x14ac:dyDescent="0.2">
      <c r="A174" s="2">
        <v>52</v>
      </c>
      <c r="B174" s="2">
        <f t="shared" ref="B174:G174" si="59">B344</f>
        <v>1</v>
      </c>
      <c r="C174" s="2">
        <f t="shared" si="59"/>
        <v>4</v>
      </c>
      <c r="D174" s="2">
        <f t="shared" si="59"/>
        <v>172</v>
      </c>
      <c r="E174" s="2">
        <f t="shared" si="59"/>
        <v>0</v>
      </c>
      <c r="F174" s="2" t="str">
        <f t="shared" si="59"/>
        <v>Новый раздел</v>
      </c>
      <c r="G174" s="2" t="str">
        <f t="shared" si="59"/>
        <v>Монтажные работы</v>
      </c>
      <c r="H174" s="2"/>
      <c r="I174" s="2"/>
      <c r="J174" s="2"/>
      <c r="K174" s="2"/>
      <c r="L174" s="2"/>
      <c r="M174" s="2"/>
      <c r="N174" s="2"/>
      <c r="O174" s="2">
        <f t="shared" ref="O174:AT174" si="60">O344</f>
        <v>36655.800000000003</v>
      </c>
      <c r="P174" s="2">
        <f t="shared" si="60"/>
        <v>35613.599999999999</v>
      </c>
      <c r="Q174" s="2">
        <f t="shared" si="60"/>
        <v>58</v>
      </c>
      <c r="R174" s="2">
        <f t="shared" si="60"/>
        <v>29.8</v>
      </c>
      <c r="S174" s="2">
        <f t="shared" si="60"/>
        <v>984.2</v>
      </c>
      <c r="T174" s="2">
        <f t="shared" si="60"/>
        <v>0</v>
      </c>
      <c r="U174" s="2">
        <f t="shared" si="60"/>
        <v>3.3533999999999997</v>
      </c>
      <c r="V174" s="2">
        <f t="shared" si="60"/>
        <v>7.5374999999999998E-2</v>
      </c>
      <c r="W174" s="2">
        <f t="shared" si="60"/>
        <v>0</v>
      </c>
      <c r="X174" s="2">
        <f t="shared" si="60"/>
        <v>1009.2</v>
      </c>
      <c r="Y174" s="2">
        <f t="shared" si="60"/>
        <v>541</v>
      </c>
      <c r="Z174" s="2">
        <f t="shared" si="60"/>
        <v>0</v>
      </c>
      <c r="AA174" s="2">
        <f t="shared" si="60"/>
        <v>0</v>
      </c>
      <c r="AB174" s="2">
        <f t="shared" si="60"/>
        <v>0</v>
      </c>
      <c r="AC174" s="2">
        <f t="shared" si="60"/>
        <v>0</v>
      </c>
      <c r="AD174" s="2">
        <f t="shared" si="60"/>
        <v>0</v>
      </c>
      <c r="AE174" s="2">
        <f t="shared" si="60"/>
        <v>0</v>
      </c>
      <c r="AF174" s="2">
        <f t="shared" si="60"/>
        <v>0</v>
      </c>
      <c r="AG174" s="2">
        <f t="shared" si="60"/>
        <v>0</v>
      </c>
      <c r="AH174" s="2">
        <f t="shared" si="60"/>
        <v>0</v>
      </c>
      <c r="AI174" s="2">
        <f t="shared" si="60"/>
        <v>0</v>
      </c>
      <c r="AJ174" s="2">
        <f t="shared" si="60"/>
        <v>0</v>
      </c>
      <c r="AK174" s="2">
        <f t="shared" si="60"/>
        <v>0</v>
      </c>
      <c r="AL174" s="2">
        <f t="shared" si="60"/>
        <v>0</v>
      </c>
      <c r="AM174" s="2">
        <f t="shared" si="60"/>
        <v>0</v>
      </c>
      <c r="AN174" s="2">
        <f t="shared" si="60"/>
        <v>0</v>
      </c>
      <c r="AO174" s="2">
        <f t="shared" si="60"/>
        <v>0</v>
      </c>
      <c r="AP174" s="2">
        <f t="shared" si="60"/>
        <v>0</v>
      </c>
      <c r="AQ174" s="2">
        <f t="shared" si="60"/>
        <v>0</v>
      </c>
      <c r="AR174" s="2">
        <f t="shared" si="60"/>
        <v>38206</v>
      </c>
      <c r="AS174" s="2">
        <f t="shared" si="60"/>
        <v>38206</v>
      </c>
      <c r="AT174" s="2">
        <f t="shared" si="60"/>
        <v>0</v>
      </c>
      <c r="AU174" s="2">
        <f t="shared" ref="AU174:BZ174" si="61">AU344</f>
        <v>0</v>
      </c>
      <c r="AV174" s="2">
        <f t="shared" si="61"/>
        <v>35613.599999999999</v>
      </c>
      <c r="AW174" s="2">
        <f t="shared" si="61"/>
        <v>35613.599999999999</v>
      </c>
      <c r="AX174" s="2">
        <f t="shared" si="61"/>
        <v>0</v>
      </c>
      <c r="AY174" s="2">
        <f t="shared" si="61"/>
        <v>35613.599999999999</v>
      </c>
      <c r="AZ174" s="2">
        <f t="shared" si="61"/>
        <v>0</v>
      </c>
      <c r="BA174" s="2">
        <f t="shared" si="61"/>
        <v>0</v>
      </c>
      <c r="BB174" s="2">
        <f t="shared" si="61"/>
        <v>0</v>
      </c>
      <c r="BC174" s="2">
        <f t="shared" si="61"/>
        <v>0</v>
      </c>
      <c r="BD174" s="2">
        <f t="shared" si="61"/>
        <v>0</v>
      </c>
      <c r="BE174" s="2">
        <f t="shared" si="61"/>
        <v>0</v>
      </c>
      <c r="BF174" s="2">
        <f t="shared" si="61"/>
        <v>0</v>
      </c>
      <c r="BG174" s="2">
        <f t="shared" si="61"/>
        <v>0</v>
      </c>
      <c r="BH174" s="2">
        <f t="shared" si="61"/>
        <v>0</v>
      </c>
      <c r="BI174" s="2">
        <f t="shared" si="61"/>
        <v>0</v>
      </c>
      <c r="BJ174" s="2">
        <f t="shared" si="61"/>
        <v>0</v>
      </c>
      <c r="BK174" s="2">
        <f t="shared" si="61"/>
        <v>0</v>
      </c>
      <c r="BL174" s="2">
        <f t="shared" si="61"/>
        <v>0</v>
      </c>
      <c r="BM174" s="2">
        <f t="shared" si="61"/>
        <v>0</v>
      </c>
      <c r="BN174" s="2">
        <f t="shared" si="61"/>
        <v>0</v>
      </c>
      <c r="BO174" s="2">
        <f t="shared" si="61"/>
        <v>0</v>
      </c>
      <c r="BP174" s="2">
        <f t="shared" si="61"/>
        <v>0</v>
      </c>
      <c r="BQ174" s="2">
        <f t="shared" si="61"/>
        <v>0</v>
      </c>
      <c r="BR174" s="2">
        <f t="shared" si="61"/>
        <v>0</v>
      </c>
      <c r="BS174" s="2">
        <f t="shared" si="61"/>
        <v>0</v>
      </c>
      <c r="BT174" s="2">
        <f t="shared" si="61"/>
        <v>0</v>
      </c>
      <c r="BU174" s="2">
        <f t="shared" si="61"/>
        <v>0</v>
      </c>
      <c r="BV174" s="2">
        <f t="shared" si="61"/>
        <v>0</v>
      </c>
      <c r="BW174" s="2">
        <f t="shared" si="61"/>
        <v>0</v>
      </c>
      <c r="BX174" s="2">
        <f t="shared" si="61"/>
        <v>0</v>
      </c>
      <c r="BY174" s="2">
        <f t="shared" si="61"/>
        <v>0</v>
      </c>
      <c r="BZ174" s="2">
        <f t="shared" si="61"/>
        <v>0</v>
      </c>
      <c r="CA174" s="2">
        <f t="shared" ref="CA174:DF174" si="62">CA344</f>
        <v>0</v>
      </c>
      <c r="CB174" s="2">
        <f t="shared" si="62"/>
        <v>0</v>
      </c>
      <c r="CC174" s="2">
        <f t="shared" si="62"/>
        <v>0</v>
      </c>
      <c r="CD174" s="2">
        <f t="shared" si="62"/>
        <v>0</v>
      </c>
      <c r="CE174" s="2">
        <f t="shared" si="62"/>
        <v>0</v>
      </c>
      <c r="CF174" s="2">
        <f t="shared" si="62"/>
        <v>0</v>
      </c>
      <c r="CG174" s="2">
        <f t="shared" si="62"/>
        <v>0</v>
      </c>
      <c r="CH174" s="2">
        <f t="shared" si="62"/>
        <v>0</v>
      </c>
      <c r="CI174" s="2">
        <f t="shared" si="62"/>
        <v>0</v>
      </c>
      <c r="CJ174" s="2">
        <f t="shared" si="62"/>
        <v>0</v>
      </c>
      <c r="CK174" s="2">
        <f t="shared" si="62"/>
        <v>0</v>
      </c>
      <c r="CL174" s="2">
        <f t="shared" si="62"/>
        <v>0</v>
      </c>
      <c r="CM174" s="2">
        <f t="shared" si="62"/>
        <v>0</v>
      </c>
      <c r="CN174" s="2">
        <f t="shared" si="62"/>
        <v>0</v>
      </c>
      <c r="CO174" s="2">
        <f t="shared" si="62"/>
        <v>0</v>
      </c>
      <c r="CP174" s="2">
        <f t="shared" si="62"/>
        <v>0</v>
      </c>
      <c r="CQ174" s="2">
        <f t="shared" si="62"/>
        <v>0</v>
      </c>
      <c r="CR174" s="2">
        <f t="shared" si="62"/>
        <v>0</v>
      </c>
      <c r="CS174" s="2">
        <f t="shared" si="62"/>
        <v>0</v>
      </c>
      <c r="CT174" s="2">
        <f t="shared" si="62"/>
        <v>0</v>
      </c>
      <c r="CU174" s="2">
        <f t="shared" si="62"/>
        <v>0</v>
      </c>
      <c r="CV174" s="2">
        <f t="shared" si="62"/>
        <v>0</v>
      </c>
      <c r="CW174" s="2">
        <f t="shared" si="62"/>
        <v>0</v>
      </c>
      <c r="CX174" s="2">
        <f t="shared" si="62"/>
        <v>0</v>
      </c>
      <c r="CY174" s="2">
        <f t="shared" si="62"/>
        <v>0</v>
      </c>
      <c r="CZ174" s="2">
        <f t="shared" si="62"/>
        <v>0</v>
      </c>
      <c r="DA174" s="2">
        <f t="shared" si="62"/>
        <v>0</v>
      </c>
      <c r="DB174" s="2">
        <f t="shared" si="62"/>
        <v>0</v>
      </c>
      <c r="DC174" s="2">
        <f t="shared" si="62"/>
        <v>0</v>
      </c>
      <c r="DD174" s="2">
        <f t="shared" si="62"/>
        <v>0</v>
      </c>
      <c r="DE174" s="2">
        <f t="shared" si="62"/>
        <v>0</v>
      </c>
      <c r="DF174" s="2">
        <f t="shared" si="62"/>
        <v>0</v>
      </c>
      <c r="DG174" s="3">
        <f t="shared" ref="DG174:EL174" si="63">DG344</f>
        <v>0</v>
      </c>
      <c r="DH174" s="3">
        <f t="shared" si="63"/>
        <v>0</v>
      </c>
      <c r="DI174" s="3">
        <f t="shared" si="63"/>
        <v>0</v>
      </c>
      <c r="DJ174" s="3">
        <f t="shared" si="63"/>
        <v>0</v>
      </c>
      <c r="DK174" s="3">
        <f t="shared" si="63"/>
        <v>0</v>
      </c>
      <c r="DL174" s="3">
        <f t="shared" si="63"/>
        <v>0</v>
      </c>
      <c r="DM174" s="3">
        <f t="shared" si="63"/>
        <v>0</v>
      </c>
      <c r="DN174" s="3">
        <f t="shared" si="63"/>
        <v>0</v>
      </c>
      <c r="DO174" s="3">
        <f t="shared" si="63"/>
        <v>0</v>
      </c>
      <c r="DP174" s="3">
        <f t="shared" si="63"/>
        <v>0</v>
      </c>
      <c r="DQ174" s="3">
        <f t="shared" si="63"/>
        <v>0</v>
      </c>
      <c r="DR174" s="3">
        <f t="shared" si="63"/>
        <v>0</v>
      </c>
      <c r="DS174" s="3">
        <f t="shared" si="63"/>
        <v>0</v>
      </c>
      <c r="DT174" s="3">
        <f t="shared" si="63"/>
        <v>0</v>
      </c>
      <c r="DU174" s="3">
        <f t="shared" si="63"/>
        <v>0</v>
      </c>
      <c r="DV174" s="3">
        <f t="shared" si="63"/>
        <v>0</v>
      </c>
      <c r="DW174" s="3">
        <f t="shared" si="63"/>
        <v>0</v>
      </c>
      <c r="DX174" s="3">
        <f t="shared" si="63"/>
        <v>0</v>
      </c>
      <c r="DY174" s="3">
        <f t="shared" si="63"/>
        <v>0</v>
      </c>
      <c r="DZ174" s="3">
        <f t="shared" si="63"/>
        <v>0</v>
      </c>
      <c r="EA174" s="3">
        <f t="shared" si="63"/>
        <v>0</v>
      </c>
      <c r="EB174" s="3">
        <f t="shared" si="63"/>
        <v>0</v>
      </c>
      <c r="EC174" s="3">
        <f t="shared" si="63"/>
        <v>0</v>
      </c>
      <c r="ED174" s="3">
        <f t="shared" si="63"/>
        <v>0</v>
      </c>
      <c r="EE174" s="3">
        <f t="shared" si="63"/>
        <v>0</v>
      </c>
      <c r="EF174" s="3">
        <f t="shared" si="63"/>
        <v>0</v>
      </c>
      <c r="EG174" s="3">
        <f t="shared" si="63"/>
        <v>0</v>
      </c>
      <c r="EH174" s="3">
        <f t="shared" si="63"/>
        <v>0</v>
      </c>
      <c r="EI174" s="3">
        <f t="shared" si="63"/>
        <v>0</v>
      </c>
      <c r="EJ174" s="3">
        <f t="shared" si="63"/>
        <v>0</v>
      </c>
      <c r="EK174" s="3">
        <f t="shared" si="63"/>
        <v>0</v>
      </c>
      <c r="EL174" s="3">
        <f t="shared" si="63"/>
        <v>0</v>
      </c>
      <c r="EM174" s="3">
        <f t="shared" ref="EM174:FR174" si="64">EM344</f>
        <v>0</v>
      </c>
      <c r="EN174" s="3">
        <f t="shared" si="64"/>
        <v>0</v>
      </c>
      <c r="EO174" s="3">
        <f t="shared" si="64"/>
        <v>0</v>
      </c>
      <c r="EP174" s="3">
        <f t="shared" si="64"/>
        <v>0</v>
      </c>
      <c r="EQ174" s="3">
        <f t="shared" si="64"/>
        <v>0</v>
      </c>
      <c r="ER174" s="3">
        <f t="shared" si="64"/>
        <v>0</v>
      </c>
      <c r="ES174" s="3">
        <f t="shared" si="64"/>
        <v>0</v>
      </c>
      <c r="ET174" s="3">
        <f t="shared" si="64"/>
        <v>0</v>
      </c>
      <c r="EU174" s="3">
        <f t="shared" si="64"/>
        <v>0</v>
      </c>
      <c r="EV174" s="3">
        <f t="shared" si="64"/>
        <v>0</v>
      </c>
      <c r="EW174" s="3">
        <f t="shared" si="64"/>
        <v>0</v>
      </c>
      <c r="EX174" s="3">
        <f t="shared" si="64"/>
        <v>0</v>
      </c>
      <c r="EY174" s="3">
        <f t="shared" si="64"/>
        <v>0</v>
      </c>
      <c r="EZ174" s="3">
        <f t="shared" si="64"/>
        <v>0</v>
      </c>
      <c r="FA174" s="3">
        <f t="shared" si="64"/>
        <v>0</v>
      </c>
      <c r="FB174" s="3">
        <f t="shared" si="64"/>
        <v>0</v>
      </c>
      <c r="FC174" s="3">
        <f t="shared" si="64"/>
        <v>0</v>
      </c>
      <c r="FD174" s="3">
        <f t="shared" si="64"/>
        <v>0</v>
      </c>
      <c r="FE174" s="3">
        <f t="shared" si="64"/>
        <v>0</v>
      </c>
      <c r="FF174" s="3">
        <f t="shared" si="64"/>
        <v>0</v>
      </c>
      <c r="FG174" s="3">
        <f t="shared" si="64"/>
        <v>0</v>
      </c>
      <c r="FH174" s="3">
        <f t="shared" si="64"/>
        <v>0</v>
      </c>
      <c r="FI174" s="3">
        <f t="shared" si="64"/>
        <v>0</v>
      </c>
      <c r="FJ174" s="3">
        <f t="shared" si="64"/>
        <v>0</v>
      </c>
      <c r="FK174" s="3">
        <f t="shared" si="64"/>
        <v>0</v>
      </c>
      <c r="FL174" s="3">
        <f t="shared" si="64"/>
        <v>0</v>
      </c>
      <c r="FM174" s="3">
        <f t="shared" si="64"/>
        <v>0</v>
      </c>
      <c r="FN174" s="3">
        <f t="shared" si="64"/>
        <v>0</v>
      </c>
      <c r="FO174" s="3">
        <f t="shared" si="64"/>
        <v>0</v>
      </c>
      <c r="FP174" s="3">
        <f t="shared" si="64"/>
        <v>0</v>
      </c>
      <c r="FQ174" s="3">
        <f t="shared" si="64"/>
        <v>0</v>
      </c>
      <c r="FR174" s="3">
        <f t="shared" si="64"/>
        <v>0</v>
      </c>
      <c r="FS174" s="3">
        <f t="shared" ref="FS174:GX174" si="65">FS344</f>
        <v>0</v>
      </c>
      <c r="FT174" s="3">
        <f t="shared" si="65"/>
        <v>0</v>
      </c>
      <c r="FU174" s="3">
        <f t="shared" si="65"/>
        <v>0</v>
      </c>
      <c r="FV174" s="3">
        <f t="shared" si="65"/>
        <v>0</v>
      </c>
      <c r="FW174" s="3">
        <f t="shared" si="65"/>
        <v>0</v>
      </c>
      <c r="FX174" s="3">
        <f t="shared" si="65"/>
        <v>0</v>
      </c>
      <c r="FY174" s="3">
        <f t="shared" si="65"/>
        <v>0</v>
      </c>
      <c r="FZ174" s="3">
        <f t="shared" si="65"/>
        <v>0</v>
      </c>
      <c r="GA174" s="3">
        <f t="shared" si="65"/>
        <v>0</v>
      </c>
      <c r="GB174" s="3">
        <f t="shared" si="65"/>
        <v>0</v>
      </c>
      <c r="GC174" s="3">
        <f t="shared" si="65"/>
        <v>0</v>
      </c>
      <c r="GD174" s="3">
        <f t="shared" si="65"/>
        <v>0</v>
      </c>
      <c r="GE174" s="3">
        <f t="shared" si="65"/>
        <v>0</v>
      </c>
      <c r="GF174" s="3">
        <f t="shared" si="65"/>
        <v>0</v>
      </c>
      <c r="GG174" s="3">
        <f t="shared" si="65"/>
        <v>0</v>
      </c>
      <c r="GH174" s="3">
        <f t="shared" si="65"/>
        <v>0</v>
      </c>
      <c r="GI174" s="3">
        <f t="shared" si="65"/>
        <v>0</v>
      </c>
      <c r="GJ174" s="3">
        <f t="shared" si="65"/>
        <v>0</v>
      </c>
      <c r="GK174" s="3">
        <f t="shared" si="65"/>
        <v>0</v>
      </c>
      <c r="GL174" s="3">
        <f t="shared" si="65"/>
        <v>0</v>
      </c>
      <c r="GM174" s="3">
        <f t="shared" si="65"/>
        <v>0</v>
      </c>
      <c r="GN174" s="3">
        <f t="shared" si="65"/>
        <v>0</v>
      </c>
      <c r="GO174" s="3">
        <f t="shared" si="65"/>
        <v>0</v>
      </c>
      <c r="GP174" s="3">
        <f t="shared" si="65"/>
        <v>0</v>
      </c>
      <c r="GQ174" s="3">
        <f t="shared" si="65"/>
        <v>0</v>
      </c>
      <c r="GR174" s="3">
        <f t="shared" si="65"/>
        <v>0</v>
      </c>
      <c r="GS174" s="3">
        <f t="shared" si="65"/>
        <v>0</v>
      </c>
      <c r="GT174" s="3">
        <f t="shared" si="65"/>
        <v>0</v>
      </c>
      <c r="GU174" s="3">
        <f t="shared" si="65"/>
        <v>0</v>
      </c>
      <c r="GV174" s="3">
        <f t="shared" si="65"/>
        <v>0</v>
      </c>
      <c r="GW174" s="3">
        <f t="shared" si="65"/>
        <v>0</v>
      </c>
      <c r="GX174" s="3">
        <f t="shared" si="65"/>
        <v>0</v>
      </c>
    </row>
    <row r="176" spans="1:206" x14ac:dyDescent="0.2">
      <c r="A176" s="1">
        <v>5</v>
      </c>
      <c r="B176" s="1">
        <v>1</v>
      </c>
      <c r="C176" s="1"/>
      <c r="D176" s="1">
        <f>ROW(A183)</f>
        <v>183</v>
      </c>
      <c r="E176" s="1"/>
      <c r="F176" s="1" t="s">
        <v>15</v>
      </c>
      <c r="G176" s="1" t="s">
        <v>122</v>
      </c>
      <c r="H176" s="1" t="s">
        <v>5</v>
      </c>
      <c r="I176" s="1">
        <v>0</v>
      </c>
      <c r="J176" s="1"/>
      <c r="K176" s="1">
        <v>0</v>
      </c>
      <c r="L176" s="1"/>
      <c r="M176" s="1"/>
      <c r="N176" s="1"/>
      <c r="O176" s="1"/>
      <c r="P176" s="1"/>
      <c r="Q176" s="1"/>
      <c r="R176" s="1"/>
      <c r="S176" s="1"/>
      <c r="T176" s="1"/>
      <c r="U176" s="1" t="s">
        <v>5</v>
      </c>
      <c r="V176" s="1">
        <v>0</v>
      </c>
      <c r="W176" s="1"/>
      <c r="X176" s="1"/>
      <c r="Y176" s="1"/>
      <c r="Z176" s="1"/>
      <c r="AA176" s="1"/>
      <c r="AB176" s="1" t="s">
        <v>5</v>
      </c>
      <c r="AC176" s="1" t="s">
        <v>5</v>
      </c>
      <c r="AD176" s="1" t="s">
        <v>5</v>
      </c>
      <c r="AE176" s="1" t="s">
        <v>5</v>
      </c>
      <c r="AF176" s="1" t="s">
        <v>5</v>
      </c>
      <c r="AG176" s="1" t="s">
        <v>5</v>
      </c>
      <c r="AH176" s="1"/>
      <c r="AI176" s="1"/>
      <c r="AJ176" s="1"/>
      <c r="AK176" s="1"/>
      <c r="AL176" s="1"/>
      <c r="AM176" s="1"/>
      <c r="AN176" s="1"/>
      <c r="AO176" s="1"/>
      <c r="AP176" s="1" t="s">
        <v>5</v>
      </c>
      <c r="AQ176" s="1" t="s">
        <v>5</v>
      </c>
      <c r="AR176" s="1" t="s">
        <v>5</v>
      </c>
      <c r="AS176" s="1"/>
      <c r="AT176" s="1"/>
      <c r="AU176" s="1"/>
      <c r="AV176" s="1"/>
      <c r="AW176" s="1"/>
      <c r="AX176" s="1"/>
      <c r="AY176" s="1"/>
      <c r="AZ176" s="1" t="s">
        <v>5</v>
      </c>
      <c r="BA176" s="1"/>
      <c r="BB176" s="1" t="s">
        <v>5</v>
      </c>
      <c r="BC176" s="1" t="s">
        <v>5</v>
      </c>
      <c r="BD176" s="1" t="s">
        <v>5</v>
      </c>
      <c r="BE176" s="1" t="s">
        <v>5</v>
      </c>
      <c r="BF176" s="1" t="s">
        <v>5</v>
      </c>
      <c r="BG176" s="1" t="s">
        <v>5</v>
      </c>
      <c r="BH176" s="1" t="s">
        <v>5</v>
      </c>
      <c r="BI176" s="1" t="s">
        <v>5</v>
      </c>
      <c r="BJ176" s="1" t="s">
        <v>5</v>
      </c>
      <c r="BK176" s="1" t="s">
        <v>5</v>
      </c>
      <c r="BL176" s="1" t="s">
        <v>5</v>
      </c>
      <c r="BM176" s="1" t="s">
        <v>5</v>
      </c>
      <c r="BN176" s="1" t="s">
        <v>5</v>
      </c>
      <c r="BO176" s="1" t="s">
        <v>5</v>
      </c>
      <c r="BP176" s="1" t="s">
        <v>5</v>
      </c>
      <c r="BQ176" s="1"/>
      <c r="BR176" s="1"/>
      <c r="BS176" s="1"/>
      <c r="BT176" s="1"/>
      <c r="BU176" s="1"/>
      <c r="BV176" s="1"/>
      <c r="BW176" s="1"/>
      <c r="BX176" s="1">
        <v>0</v>
      </c>
      <c r="BY176" s="1"/>
      <c r="BZ176" s="1"/>
      <c r="CA176" s="1"/>
      <c r="CB176" s="1"/>
      <c r="CC176" s="1"/>
      <c r="CD176" s="1"/>
      <c r="CE176" s="1"/>
      <c r="CF176" s="1"/>
      <c r="CG176" s="1"/>
      <c r="CH176" s="1"/>
      <c r="CI176" s="1"/>
      <c r="CJ176" s="1">
        <v>0</v>
      </c>
    </row>
    <row r="178" spans="1:245" x14ac:dyDescent="0.2">
      <c r="A178" s="2">
        <v>52</v>
      </c>
      <c r="B178" s="2">
        <f t="shared" ref="B178:G178" si="66">B183</f>
        <v>1</v>
      </c>
      <c r="C178" s="2">
        <f t="shared" si="66"/>
        <v>5</v>
      </c>
      <c r="D178" s="2">
        <f t="shared" si="66"/>
        <v>176</v>
      </c>
      <c r="E178" s="2">
        <f t="shared" si="66"/>
        <v>0</v>
      </c>
      <c r="F178" s="2" t="str">
        <f t="shared" si="66"/>
        <v>Новый подраздел</v>
      </c>
      <c r="G178" s="2" t="str">
        <f t="shared" si="66"/>
        <v>Полы</v>
      </c>
      <c r="H178" s="2"/>
      <c r="I178" s="2"/>
      <c r="J178" s="2"/>
      <c r="K178" s="2"/>
      <c r="L178" s="2"/>
      <c r="M178" s="2"/>
      <c r="N178" s="2"/>
      <c r="O178" s="2">
        <f t="shared" ref="O178:AT178" si="67">O183</f>
        <v>0</v>
      </c>
      <c r="P178" s="2">
        <f t="shared" si="67"/>
        <v>0</v>
      </c>
      <c r="Q178" s="2">
        <f t="shared" si="67"/>
        <v>0</v>
      </c>
      <c r="R178" s="2">
        <f t="shared" si="67"/>
        <v>0</v>
      </c>
      <c r="S178" s="2">
        <f t="shared" si="67"/>
        <v>0</v>
      </c>
      <c r="T178" s="2">
        <f t="shared" si="67"/>
        <v>0</v>
      </c>
      <c r="U178" s="2">
        <f t="shared" si="67"/>
        <v>0</v>
      </c>
      <c r="V178" s="2">
        <f t="shared" si="67"/>
        <v>0</v>
      </c>
      <c r="W178" s="2">
        <f t="shared" si="67"/>
        <v>0</v>
      </c>
      <c r="X178" s="2">
        <f t="shared" si="67"/>
        <v>0</v>
      </c>
      <c r="Y178" s="2">
        <f t="shared" si="67"/>
        <v>0</v>
      </c>
      <c r="Z178" s="2">
        <f t="shared" si="67"/>
        <v>0</v>
      </c>
      <c r="AA178" s="2">
        <f t="shared" si="67"/>
        <v>0</v>
      </c>
      <c r="AB178" s="2">
        <f t="shared" si="67"/>
        <v>0</v>
      </c>
      <c r="AC178" s="2">
        <f t="shared" si="67"/>
        <v>0</v>
      </c>
      <c r="AD178" s="2">
        <f t="shared" si="67"/>
        <v>0</v>
      </c>
      <c r="AE178" s="2">
        <f t="shared" si="67"/>
        <v>0</v>
      </c>
      <c r="AF178" s="2">
        <f t="shared" si="67"/>
        <v>0</v>
      </c>
      <c r="AG178" s="2">
        <f t="shared" si="67"/>
        <v>0</v>
      </c>
      <c r="AH178" s="2">
        <f t="shared" si="67"/>
        <v>0</v>
      </c>
      <c r="AI178" s="2">
        <f t="shared" si="67"/>
        <v>0</v>
      </c>
      <c r="AJ178" s="2">
        <f t="shared" si="67"/>
        <v>0</v>
      </c>
      <c r="AK178" s="2">
        <f t="shared" si="67"/>
        <v>0</v>
      </c>
      <c r="AL178" s="2">
        <f t="shared" si="67"/>
        <v>0</v>
      </c>
      <c r="AM178" s="2">
        <f t="shared" si="67"/>
        <v>0</v>
      </c>
      <c r="AN178" s="2">
        <f t="shared" si="67"/>
        <v>0</v>
      </c>
      <c r="AO178" s="2">
        <f t="shared" si="67"/>
        <v>0</v>
      </c>
      <c r="AP178" s="2">
        <f t="shared" si="67"/>
        <v>0</v>
      </c>
      <c r="AQ178" s="2">
        <f t="shared" si="67"/>
        <v>0</v>
      </c>
      <c r="AR178" s="2">
        <f t="shared" si="67"/>
        <v>0</v>
      </c>
      <c r="AS178" s="2">
        <f t="shared" si="67"/>
        <v>0</v>
      </c>
      <c r="AT178" s="2">
        <f t="shared" si="67"/>
        <v>0</v>
      </c>
      <c r="AU178" s="2">
        <f t="shared" ref="AU178:BZ178" si="68">AU183</f>
        <v>0</v>
      </c>
      <c r="AV178" s="2">
        <f t="shared" si="68"/>
        <v>0</v>
      </c>
      <c r="AW178" s="2">
        <f t="shared" si="68"/>
        <v>0</v>
      </c>
      <c r="AX178" s="2">
        <f t="shared" si="68"/>
        <v>0</v>
      </c>
      <c r="AY178" s="2">
        <f t="shared" si="68"/>
        <v>0</v>
      </c>
      <c r="AZ178" s="2">
        <f t="shared" si="68"/>
        <v>0</v>
      </c>
      <c r="BA178" s="2">
        <f t="shared" si="68"/>
        <v>0</v>
      </c>
      <c r="BB178" s="2">
        <f t="shared" si="68"/>
        <v>0</v>
      </c>
      <c r="BC178" s="2">
        <f t="shared" si="68"/>
        <v>0</v>
      </c>
      <c r="BD178" s="2">
        <f t="shared" si="68"/>
        <v>0</v>
      </c>
      <c r="BE178" s="2">
        <f t="shared" si="68"/>
        <v>0</v>
      </c>
      <c r="BF178" s="2">
        <f t="shared" si="68"/>
        <v>0</v>
      </c>
      <c r="BG178" s="2">
        <f t="shared" si="68"/>
        <v>0</v>
      </c>
      <c r="BH178" s="2">
        <f t="shared" si="68"/>
        <v>0</v>
      </c>
      <c r="BI178" s="2">
        <f t="shared" si="68"/>
        <v>0</v>
      </c>
      <c r="BJ178" s="2">
        <f t="shared" si="68"/>
        <v>0</v>
      </c>
      <c r="BK178" s="2">
        <f t="shared" si="68"/>
        <v>0</v>
      </c>
      <c r="BL178" s="2">
        <f t="shared" si="68"/>
        <v>0</v>
      </c>
      <c r="BM178" s="2">
        <f t="shared" si="68"/>
        <v>0</v>
      </c>
      <c r="BN178" s="2">
        <f t="shared" si="68"/>
        <v>0</v>
      </c>
      <c r="BO178" s="2">
        <f t="shared" si="68"/>
        <v>0</v>
      </c>
      <c r="BP178" s="2">
        <f t="shared" si="68"/>
        <v>0</v>
      </c>
      <c r="BQ178" s="2">
        <f t="shared" si="68"/>
        <v>0</v>
      </c>
      <c r="BR178" s="2">
        <f t="shared" si="68"/>
        <v>0</v>
      </c>
      <c r="BS178" s="2">
        <f t="shared" si="68"/>
        <v>0</v>
      </c>
      <c r="BT178" s="2">
        <f t="shared" si="68"/>
        <v>0</v>
      </c>
      <c r="BU178" s="2">
        <f t="shared" si="68"/>
        <v>0</v>
      </c>
      <c r="BV178" s="2">
        <f t="shared" si="68"/>
        <v>0</v>
      </c>
      <c r="BW178" s="2">
        <f t="shared" si="68"/>
        <v>0</v>
      </c>
      <c r="BX178" s="2">
        <f t="shared" si="68"/>
        <v>0</v>
      </c>
      <c r="BY178" s="2">
        <f t="shared" si="68"/>
        <v>0</v>
      </c>
      <c r="BZ178" s="2">
        <f t="shared" si="68"/>
        <v>0</v>
      </c>
      <c r="CA178" s="2">
        <f t="shared" ref="CA178:DF178" si="69">CA183</f>
        <v>0</v>
      </c>
      <c r="CB178" s="2">
        <f t="shared" si="69"/>
        <v>0</v>
      </c>
      <c r="CC178" s="2">
        <f t="shared" si="69"/>
        <v>0</v>
      </c>
      <c r="CD178" s="2">
        <f t="shared" si="69"/>
        <v>0</v>
      </c>
      <c r="CE178" s="2">
        <f t="shared" si="69"/>
        <v>0</v>
      </c>
      <c r="CF178" s="2">
        <f t="shared" si="69"/>
        <v>0</v>
      </c>
      <c r="CG178" s="2">
        <f t="shared" si="69"/>
        <v>0</v>
      </c>
      <c r="CH178" s="2">
        <f t="shared" si="69"/>
        <v>0</v>
      </c>
      <c r="CI178" s="2">
        <f t="shared" si="69"/>
        <v>0</v>
      </c>
      <c r="CJ178" s="2">
        <f t="shared" si="69"/>
        <v>0</v>
      </c>
      <c r="CK178" s="2">
        <f t="shared" si="69"/>
        <v>0</v>
      </c>
      <c r="CL178" s="2">
        <f t="shared" si="69"/>
        <v>0</v>
      </c>
      <c r="CM178" s="2">
        <f t="shared" si="69"/>
        <v>0</v>
      </c>
      <c r="CN178" s="2">
        <f t="shared" si="69"/>
        <v>0</v>
      </c>
      <c r="CO178" s="2">
        <f t="shared" si="69"/>
        <v>0</v>
      </c>
      <c r="CP178" s="2">
        <f t="shared" si="69"/>
        <v>0</v>
      </c>
      <c r="CQ178" s="2">
        <f t="shared" si="69"/>
        <v>0</v>
      </c>
      <c r="CR178" s="2">
        <f t="shared" si="69"/>
        <v>0</v>
      </c>
      <c r="CS178" s="2">
        <f t="shared" si="69"/>
        <v>0</v>
      </c>
      <c r="CT178" s="2">
        <f t="shared" si="69"/>
        <v>0</v>
      </c>
      <c r="CU178" s="2">
        <f t="shared" si="69"/>
        <v>0</v>
      </c>
      <c r="CV178" s="2">
        <f t="shared" si="69"/>
        <v>0</v>
      </c>
      <c r="CW178" s="2">
        <f t="shared" si="69"/>
        <v>0</v>
      </c>
      <c r="CX178" s="2">
        <f t="shared" si="69"/>
        <v>0</v>
      </c>
      <c r="CY178" s="2">
        <f t="shared" si="69"/>
        <v>0</v>
      </c>
      <c r="CZ178" s="2">
        <f t="shared" si="69"/>
        <v>0</v>
      </c>
      <c r="DA178" s="2">
        <f t="shared" si="69"/>
        <v>0</v>
      </c>
      <c r="DB178" s="2">
        <f t="shared" si="69"/>
        <v>0</v>
      </c>
      <c r="DC178" s="2">
        <f t="shared" si="69"/>
        <v>0</v>
      </c>
      <c r="DD178" s="2">
        <f t="shared" si="69"/>
        <v>0</v>
      </c>
      <c r="DE178" s="2">
        <f t="shared" si="69"/>
        <v>0</v>
      </c>
      <c r="DF178" s="2">
        <f t="shared" si="69"/>
        <v>0</v>
      </c>
      <c r="DG178" s="3">
        <f t="shared" ref="DG178:EL178" si="70">DG183</f>
        <v>0</v>
      </c>
      <c r="DH178" s="3">
        <f t="shared" si="70"/>
        <v>0</v>
      </c>
      <c r="DI178" s="3">
        <f t="shared" si="70"/>
        <v>0</v>
      </c>
      <c r="DJ178" s="3">
        <f t="shared" si="70"/>
        <v>0</v>
      </c>
      <c r="DK178" s="3">
        <f t="shared" si="70"/>
        <v>0</v>
      </c>
      <c r="DL178" s="3">
        <f t="shared" si="70"/>
        <v>0</v>
      </c>
      <c r="DM178" s="3">
        <f t="shared" si="70"/>
        <v>0</v>
      </c>
      <c r="DN178" s="3">
        <f t="shared" si="70"/>
        <v>0</v>
      </c>
      <c r="DO178" s="3">
        <f t="shared" si="70"/>
        <v>0</v>
      </c>
      <c r="DP178" s="3">
        <f t="shared" si="70"/>
        <v>0</v>
      </c>
      <c r="DQ178" s="3">
        <f t="shared" si="70"/>
        <v>0</v>
      </c>
      <c r="DR178" s="3">
        <f t="shared" si="70"/>
        <v>0</v>
      </c>
      <c r="DS178" s="3">
        <f t="shared" si="70"/>
        <v>0</v>
      </c>
      <c r="DT178" s="3">
        <f t="shared" si="70"/>
        <v>0</v>
      </c>
      <c r="DU178" s="3">
        <f t="shared" si="70"/>
        <v>0</v>
      </c>
      <c r="DV178" s="3">
        <f t="shared" si="70"/>
        <v>0</v>
      </c>
      <c r="DW178" s="3">
        <f t="shared" si="70"/>
        <v>0</v>
      </c>
      <c r="DX178" s="3">
        <f t="shared" si="70"/>
        <v>0</v>
      </c>
      <c r="DY178" s="3">
        <f t="shared" si="70"/>
        <v>0</v>
      </c>
      <c r="DZ178" s="3">
        <f t="shared" si="70"/>
        <v>0</v>
      </c>
      <c r="EA178" s="3">
        <f t="shared" si="70"/>
        <v>0</v>
      </c>
      <c r="EB178" s="3">
        <f t="shared" si="70"/>
        <v>0</v>
      </c>
      <c r="EC178" s="3">
        <f t="shared" si="70"/>
        <v>0</v>
      </c>
      <c r="ED178" s="3">
        <f t="shared" si="70"/>
        <v>0</v>
      </c>
      <c r="EE178" s="3">
        <f t="shared" si="70"/>
        <v>0</v>
      </c>
      <c r="EF178" s="3">
        <f t="shared" si="70"/>
        <v>0</v>
      </c>
      <c r="EG178" s="3">
        <f t="shared" si="70"/>
        <v>0</v>
      </c>
      <c r="EH178" s="3">
        <f t="shared" si="70"/>
        <v>0</v>
      </c>
      <c r="EI178" s="3">
        <f t="shared" si="70"/>
        <v>0</v>
      </c>
      <c r="EJ178" s="3">
        <f t="shared" si="70"/>
        <v>0</v>
      </c>
      <c r="EK178" s="3">
        <f t="shared" si="70"/>
        <v>0</v>
      </c>
      <c r="EL178" s="3">
        <f t="shared" si="70"/>
        <v>0</v>
      </c>
      <c r="EM178" s="3">
        <f t="shared" ref="EM178:FR178" si="71">EM183</f>
        <v>0</v>
      </c>
      <c r="EN178" s="3">
        <f t="shared" si="71"/>
        <v>0</v>
      </c>
      <c r="EO178" s="3">
        <f t="shared" si="71"/>
        <v>0</v>
      </c>
      <c r="EP178" s="3">
        <f t="shared" si="71"/>
        <v>0</v>
      </c>
      <c r="EQ178" s="3">
        <f t="shared" si="71"/>
        <v>0</v>
      </c>
      <c r="ER178" s="3">
        <f t="shared" si="71"/>
        <v>0</v>
      </c>
      <c r="ES178" s="3">
        <f t="shared" si="71"/>
        <v>0</v>
      </c>
      <c r="ET178" s="3">
        <f t="shared" si="71"/>
        <v>0</v>
      </c>
      <c r="EU178" s="3">
        <f t="shared" si="71"/>
        <v>0</v>
      </c>
      <c r="EV178" s="3">
        <f t="shared" si="71"/>
        <v>0</v>
      </c>
      <c r="EW178" s="3">
        <f t="shared" si="71"/>
        <v>0</v>
      </c>
      <c r="EX178" s="3">
        <f t="shared" si="71"/>
        <v>0</v>
      </c>
      <c r="EY178" s="3">
        <f t="shared" si="71"/>
        <v>0</v>
      </c>
      <c r="EZ178" s="3">
        <f t="shared" si="71"/>
        <v>0</v>
      </c>
      <c r="FA178" s="3">
        <f t="shared" si="71"/>
        <v>0</v>
      </c>
      <c r="FB178" s="3">
        <f t="shared" si="71"/>
        <v>0</v>
      </c>
      <c r="FC178" s="3">
        <f t="shared" si="71"/>
        <v>0</v>
      </c>
      <c r="FD178" s="3">
        <f t="shared" si="71"/>
        <v>0</v>
      </c>
      <c r="FE178" s="3">
        <f t="shared" si="71"/>
        <v>0</v>
      </c>
      <c r="FF178" s="3">
        <f t="shared" si="71"/>
        <v>0</v>
      </c>
      <c r="FG178" s="3">
        <f t="shared" si="71"/>
        <v>0</v>
      </c>
      <c r="FH178" s="3">
        <f t="shared" si="71"/>
        <v>0</v>
      </c>
      <c r="FI178" s="3">
        <f t="shared" si="71"/>
        <v>0</v>
      </c>
      <c r="FJ178" s="3">
        <f t="shared" si="71"/>
        <v>0</v>
      </c>
      <c r="FK178" s="3">
        <f t="shared" si="71"/>
        <v>0</v>
      </c>
      <c r="FL178" s="3">
        <f t="shared" si="71"/>
        <v>0</v>
      </c>
      <c r="FM178" s="3">
        <f t="shared" si="71"/>
        <v>0</v>
      </c>
      <c r="FN178" s="3">
        <f t="shared" si="71"/>
        <v>0</v>
      </c>
      <c r="FO178" s="3">
        <f t="shared" si="71"/>
        <v>0</v>
      </c>
      <c r="FP178" s="3">
        <f t="shared" si="71"/>
        <v>0</v>
      </c>
      <c r="FQ178" s="3">
        <f t="shared" si="71"/>
        <v>0</v>
      </c>
      <c r="FR178" s="3">
        <f t="shared" si="71"/>
        <v>0</v>
      </c>
      <c r="FS178" s="3">
        <f t="shared" ref="FS178:GX178" si="72">FS183</f>
        <v>0</v>
      </c>
      <c r="FT178" s="3">
        <f t="shared" si="72"/>
        <v>0</v>
      </c>
      <c r="FU178" s="3">
        <f t="shared" si="72"/>
        <v>0</v>
      </c>
      <c r="FV178" s="3">
        <f t="shared" si="72"/>
        <v>0</v>
      </c>
      <c r="FW178" s="3">
        <f t="shared" si="72"/>
        <v>0</v>
      </c>
      <c r="FX178" s="3">
        <f t="shared" si="72"/>
        <v>0</v>
      </c>
      <c r="FY178" s="3">
        <f t="shared" si="72"/>
        <v>0</v>
      </c>
      <c r="FZ178" s="3">
        <f t="shared" si="72"/>
        <v>0</v>
      </c>
      <c r="GA178" s="3">
        <f t="shared" si="72"/>
        <v>0</v>
      </c>
      <c r="GB178" s="3">
        <f t="shared" si="72"/>
        <v>0</v>
      </c>
      <c r="GC178" s="3">
        <f t="shared" si="72"/>
        <v>0</v>
      </c>
      <c r="GD178" s="3">
        <f t="shared" si="72"/>
        <v>0</v>
      </c>
      <c r="GE178" s="3">
        <f t="shared" si="72"/>
        <v>0</v>
      </c>
      <c r="GF178" s="3">
        <f t="shared" si="72"/>
        <v>0</v>
      </c>
      <c r="GG178" s="3">
        <f t="shared" si="72"/>
        <v>0</v>
      </c>
      <c r="GH178" s="3">
        <f t="shared" si="72"/>
        <v>0</v>
      </c>
      <c r="GI178" s="3">
        <f t="shared" si="72"/>
        <v>0</v>
      </c>
      <c r="GJ178" s="3">
        <f t="shared" si="72"/>
        <v>0</v>
      </c>
      <c r="GK178" s="3">
        <f t="shared" si="72"/>
        <v>0</v>
      </c>
      <c r="GL178" s="3">
        <f t="shared" si="72"/>
        <v>0</v>
      </c>
      <c r="GM178" s="3">
        <f t="shared" si="72"/>
        <v>0</v>
      </c>
      <c r="GN178" s="3">
        <f t="shared" si="72"/>
        <v>0</v>
      </c>
      <c r="GO178" s="3">
        <f t="shared" si="72"/>
        <v>0</v>
      </c>
      <c r="GP178" s="3">
        <f t="shared" si="72"/>
        <v>0</v>
      </c>
      <c r="GQ178" s="3">
        <f t="shared" si="72"/>
        <v>0</v>
      </c>
      <c r="GR178" s="3">
        <f t="shared" si="72"/>
        <v>0</v>
      </c>
      <c r="GS178" s="3">
        <f t="shared" si="72"/>
        <v>0</v>
      </c>
      <c r="GT178" s="3">
        <f t="shared" si="72"/>
        <v>0</v>
      </c>
      <c r="GU178" s="3">
        <f t="shared" si="72"/>
        <v>0</v>
      </c>
      <c r="GV178" s="3">
        <f t="shared" si="72"/>
        <v>0</v>
      </c>
      <c r="GW178" s="3">
        <f t="shared" si="72"/>
        <v>0</v>
      </c>
      <c r="GX178" s="3">
        <f t="shared" si="72"/>
        <v>0</v>
      </c>
    </row>
    <row r="180" spans="1:245" x14ac:dyDescent="0.2">
      <c r="A180">
        <v>17</v>
      </c>
      <c r="B180">
        <v>1</v>
      </c>
      <c r="C180">
        <f>ROW(SmtRes!A25)</f>
        <v>25</v>
      </c>
      <c r="D180">
        <f>ROW(EtalonRes!A25)</f>
        <v>25</v>
      </c>
      <c r="E180" t="s">
        <v>123</v>
      </c>
      <c r="F180" t="s">
        <v>124</v>
      </c>
      <c r="G180" t="s">
        <v>125</v>
      </c>
      <c r="H180" t="s">
        <v>20</v>
      </c>
      <c r="I180">
        <v>0</v>
      </c>
      <c r="J180">
        <v>0</v>
      </c>
      <c r="O180">
        <f>ROUND(CP180,1)</f>
        <v>0</v>
      </c>
      <c r="P180">
        <f>ROUND(CQ180*I180,1)</f>
        <v>0</v>
      </c>
      <c r="Q180">
        <f>ROUND(CR180*I180,1)</f>
        <v>0</v>
      </c>
      <c r="R180">
        <f>ROUND(CS180*I180,1)</f>
        <v>0</v>
      </c>
      <c r="S180">
        <f>ROUND(CT180*I180,1)</f>
        <v>0</v>
      </c>
      <c r="T180">
        <f>ROUND(CU180*I180,1)</f>
        <v>0</v>
      </c>
      <c r="U180">
        <f>CV180*I180</f>
        <v>0</v>
      </c>
      <c r="V180">
        <f>CW180*I180</f>
        <v>0</v>
      </c>
      <c r="W180">
        <f>ROUND(CX180*I180,1)</f>
        <v>0</v>
      </c>
      <c r="X180">
        <f>ROUND(CY180,1)</f>
        <v>0</v>
      </c>
      <c r="Y180">
        <f>ROUND(CZ180,1)</f>
        <v>0</v>
      </c>
      <c r="AA180">
        <v>47538294</v>
      </c>
      <c r="AB180">
        <f>ROUND((AC180+AD180+AF180),1)</f>
        <v>154.9</v>
      </c>
      <c r="AC180">
        <f>ROUND((ES180),1)</f>
        <v>0</v>
      </c>
      <c r="AD180">
        <f>ROUND(((((ET180*1.25))-((EU180*1.25)))+AE180),1)</f>
        <v>0</v>
      </c>
      <c r="AE180">
        <f>ROUND(((EU180*1.25)),1)</f>
        <v>0</v>
      </c>
      <c r="AF180">
        <f>ROUND(((EV180*1.15)),1)</f>
        <v>154.9</v>
      </c>
      <c r="AG180">
        <f>ROUND((AP180),1)</f>
        <v>0</v>
      </c>
      <c r="AH180">
        <f>((EW180*1.15))</f>
        <v>16.099999999999998</v>
      </c>
      <c r="AI180">
        <f>((EX180*1.25))</f>
        <v>0</v>
      </c>
      <c r="AJ180">
        <f>(AS180)</f>
        <v>0</v>
      </c>
      <c r="AK180">
        <v>134.68</v>
      </c>
      <c r="AL180">
        <v>0</v>
      </c>
      <c r="AM180">
        <v>0</v>
      </c>
      <c r="AN180">
        <v>0</v>
      </c>
      <c r="AO180">
        <v>134.68</v>
      </c>
      <c r="AP180">
        <v>0</v>
      </c>
      <c r="AQ180">
        <v>14</v>
      </c>
      <c r="AR180">
        <v>0</v>
      </c>
      <c r="AS180">
        <v>0</v>
      </c>
      <c r="AT180">
        <v>110</v>
      </c>
      <c r="AU180">
        <v>68</v>
      </c>
      <c r="AV180">
        <v>1</v>
      </c>
      <c r="AW180">
        <v>1</v>
      </c>
      <c r="AZ180">
        <v>1</v>
      </c>
      <c r="BA180">
        <v>32.83</v>
      </c>
      <c r="BB180">
        <v>1</v>
      </c>
      <c r="BC180">
        <v>1</v>
      </c>
      <c r="BD180" t="s">
        <v>5</v>
      </c>
      <c r="BE180" t="s">
        <v>5</v>
      </c>
      <c r="BF180" t="s">
        <v>5</v>
      </c>
      <c r="BG180" t="s">
        <v>5</v>
      </c>
      <c r="BH180">
        <v>0</v>
      </c>
      <c r="BI180">
        <v>1</v>
      </c>
      <c r="BJ180" t="s">
        <v>126</v>
      </c>
      <c r="BM180">
        <v>8001</v>
      </c>
      <c r="BN180">
        <v>0</v>
      </c>
      <c r="BO180" t="s">
        <v>124</v>
      </c>
      <c r="BP180">
        <v>1</v>
      </c>
      <c r="BQ180">
        <v>2</v>
      </c>
      <c r="BR180">
        <v>0</v>
      </c>
      <c r="BS180">
        <v>32.83</v>
      </c>
      <c r="BT180">
        <v>1</v>
      </c>
      <c r="BU180">
        <v>1</v>
      </c>
      <c r="BV180">
        <v>1</v>
      </c>
      <c r="BW180">
        <v>1</v>
      </c>
      <c r="BX180">
        <v>1</v>
      </c>
      <c r="BY180" t="s">
        <v>5</v>
      </c>
      <c r="BZ180">
        <v>122</v>
      </c>
      <c r="CA180">
        <v>80</v>
      </c>
      <c r="CE180">
        <v>0</v>
      </c>
      <c r="CF180">
        <v>0</v>
      </c>
      <c r="CG180">
        <v>0</v>
      </c>
      <c r="CM180">
        <v>0</v>
      </c>
      <c r="CN180" t="s">
        <v>648</v>
      </c>
      <c r="CO180">
        <v>0</v>
      </c>
      <c r="CP180">
        <f>(P180+Q180+S180)</f>
        <v>0</v>
      </c>
      <c r="CQ180">
        <f>AC180*BC180</f>
        <v>0</v>
      </c>
      <c r="CR180">
        <f>AD180*BB180</f>
        <v>0</v>
      </c>
      <c r="CS180">
        <f>AE180*BS180</f>
        <v>0</v>
      </c>
      <c r="CT180">
        <f>AF180*BA180</f>
        <v>5085.3670000000002</v>
      </c>
      <c r="CU180">
        <f t="shared" ref="CU180:CX181" si="73">AG180</f>
        <v>0</v>
      </c>
      <c r="CV180">
        <f t="shared" si="73"/>
        <v>16.099999999999998</v>
      </c>
      <c r="CW180">
        <f t="shared" si="73"/>
        <v>0</v>
      </c>
      <c r="CX180">
        <f t="shared" si="73"/>
        <v>0</v>
      </c>
      <c r="CY180">
        <f>(((S180+R180)*AT180)/100)</f>
        <v>0</v>
      </c>
      <c r="CZ180">
        <f>(((S180+R180)*AU180)/100)</f>
        <v>0</v>
      </c>
      <c r="DC180" t="s">
        <v>5</v>
      </c>
      <c r="DD180" t="s">
        <v>5</v>
      </c>
      <c r="DE180" t="s">
        <v>127</v>
      </c>
      <c r="DF180" t="s">
        <v>127</v>
      </c>
      <c r="DG180" t="s">
        <v>128</v>
      </c>
      <c r="DH180" t="s">
        <v>5</v>
      </c>
      <c r="DI180" t="s">
        <v>128</v>
      </c>
      <c r="DJ180" t="s">
        <v>127</v>
      </c>
      <c r="DK180" t="s">
        <v>5</v>
      </c>
      <c r="DL180" t="s">
        <v>5</v>
      </c>
      <c r="DM180" t="s">
        <v>5</v>
      </c>
      <c r="DN180">
        <v>0</v>
      </c>
      <c r="DO180">
        <v>0</v>
      </c>
      <c r="DP180">
        <v>1</v>
      </c>
      <c r="DQ180">
        <v>1</v>
      </c>
      <c r="DU180">
        <v>1005</v>
      </c>
      <c r="DV180" t="s">
        <v>20</v>
      </c>
      <c r="DW180" t="s">
        <v>20</v>
      </c>
      <c r="DX180">
        <v>100</v>
      </c>
      <c r="EE180">
        <v>44314372</v>
      </c>
      <c r="EF180">
        <v>2</v>
      </c>
      <c r="EG180" t="s">
        <v>91</v>
      </c>
      <c r="EH180">
        <v>0</v>
      </c>
      <c r="EI180" t="s">
        <v>5</v>
      </c>
      <c r="EJ180">
        <v>1</v>
      </c>
      <c r="EK180">
        <v>8001</v>
      </c>
      <c r="EL180" t="s">
        <v>129</v>
      </c>
      <c r="EM180" t="s">
        <v>130</v>
      </c>
      <c r="EO180" t="s">
        <v>131</v>
      </c>
      <c r="EQ180">
        <v>0</v>
      </c>
      <c r="ER180">
        <v>134.68</v>
      </c>
      <c r="ES180">
        <v>0</v>
      </c>
      <c r="ET180">
        <v>0</v>
      </c>
      <c r="EU180">
        <v>0</v>
      </c>
      <c r="EV180">
        <v>134.68</v>
      </c>
      <c r="EW180">
        <v>14</v>
      </c>
      <c r="EX180">
        <v>0</v>
      </c>
      <c r="EY180">
        <v>0</v>
      </c>
      <c r="FQ180">
        <v>0</v>
      </c>
      <c r="FR180">
        <f>ROUND(IF(AND(BH180=3,BI180=3),P180,0),1)</f>
        <v>0</v>
      </c>
      <c r="FS180">
        <v>0</v>
      </c>
      <c r="FT180" t="s">
        <v>94</v>
      </c>
      <c r="FU180" t="s">
        <v>95</v>
      </c>
      <c r="FX180">
        <v>109.8</v>
      </c>
      <c r="FY180">
        <v>68</v>
      </c>
      <c r="GA180" t="s">
        <v>5</v>
      </c>
      <c r="GD180">
        <v>1</v>
      </c>
      <c r="GF180">
        <v>-1369937332</v>
      </c>
      <c r="GG180">
        <v>2</v>
      </c>
      <c r="GH180">
        <v>1</v>
      </c>
      <c r="GI180">
        <v>2</v>
      </c>
      <c r="GJ180">
        <v>0</v>
      </c>
      <c r="GK180">
        <v>0</v>
      </c>
      <c r="GL180">
        <f>ROUND(IF(AND(BH180=3,BI180=3,FS180&lt;&gt;0),P180,0),1)</f>
        <v>0</v>
      </c>
      <c r="GM180">
        <f>ROUND(O180+X180+Y180,1)+GX180</f>
        <v>0</v>
      </c>
      <c r="GN180">
        <f>IF(OR(BI180=0,BI180=1),ROUND(O180+X180+Y180,1),0)</f>
        <v>0</v>
      </c>
      <c r="GO180">
        <f>IF(BI180=2,ROUND(O180+X180+Y180,1),0)</f>
        <v>0</v>
      </c>
      <c r="GP180">
        <f>IF(BI180=4,ROUND(O180+X180+Y180,1)+GX180,0)</f>
        <v>0</v>
      </c>
      <c r="GR180">
        <v>0</v>
      </c>
      <c r="GS180">
        <v>3</v>
      </c>
      <c r="GT180">
        <v>0</v>
      </c>
      <c r="GU180" t="s">
        <v>5</v>
      </c>
      <c r="GV180">
        <f>ROUND((GT180),1)</f>
        <v>0</v>
      </c>
      <c r="GW180">
        <v>1</v>
      </c>
      <c r="GX180">
        <f>ROUND(HC180*I180,1)</f>
        <v>0</v>
      </c>
      <c r="HA180">
        <v>0</v>
      </c>
      <c r="HB180">
        <v>0</v>
      </c>
      <c r="HC180">
        <f>GV180*GW180</f>
        <v>0</v>
      </c>
      <c r="IK180">
        <v>0</v>
      </c>
    </row>
    <row r="181" spans="1:245" x14ac:dyDescent="0.2">
      <c r="A181">
        <v>18</v>
      </c>
      <c r="B181">
        <v>1</v>
      </c>
      <c r="C181">
        <v>25</v>
      </c>
      <c r="E181" t="s">
        <v>132</v>
      </c>
      <c r="F181" t="s">
        <v>133</v>
      </c>
      <c r="G181" t="s">
        <v>134</v>
      </c>
      <c r="H181" t="s">
        <v>28</v>
      </c>
      <c r="I181">
        <f>I180*J181</f>
        <v>0</v>
      </c>
      <c r="J181">
        <v>4.027777777777778E-2</v>
      </c>
      <c r="O181">
        <f>ROUND(CP181,1)</f>
        <v>0</v>
      </c>
      <c r="P181">
        <f>ROUND(CQ181*I181,1)</f>
        <v>0</v>
      </c>
      <c r="Q181">
        <f>ROUND(CR181*I181,1)</f>
        <v>0</v>
      </c>
      <c r="R181">
        <f>ROUND(CS181*I181,1)</f>
        <v>0</v>
      </c>
      <c r="S181">
        <f>ROUND(CT181*I181,1)</f>
        <v>0</v>
      </c>
      <c r="T181">
        <f>ROUND(CU181*I181,1)</f>
        <v>0</v>
      </c>
      <c r="U181">
        <f>CV181*I181</f>
        <v>0</v>
      </c>
      <c r="V181">
        <f>CW181*I181</f>
        <v>0</v>
      </c>
      <c r="W181">
        <f>ROUND(CX181*I181,1)</f>
        <v>0</v>
      </c>
      <c r="X181">
        <f>ROUND(CY181,1)</f>
        <v>0</v>
      </c>
      <c r="Y181">
        <f>ROUND(CZ181,1)</f>
        <v>0</v>
      </c>
      <c r="AA181">
        <v>47538294</v>
      </c>
      <c r="AB181">
        <f>ROUND((AC181+AD181+AF181),1)</f>
        <v>712.4</v>
      </c>
      <c r="AC181">
        <f>ROUND((ES181),1)</f>
        <v>712.4</v>
      </c>
      <c r="AD181">
        <f>ROUND((((ET181)-(EU181))+AE181),1)</f>
        <v>0</v>
      </c>
      <c r="AE181">
        <f>ROUND((EU181),1)</f>
        <v>0</v>
      </c>
      <c r="AF181">
        <f>ROUND((EV181),1)</f>
        <v>0</v>
      </c>
      <c r="AG181">
        <f>ROUND((AP181),1)</f>
        <v>0</v>
      </c>
      <c r="AH181">
        <f>(EW181)</f>
        <v>0</v>
      </c>
      <c r="AI181">
        <f>(EX181)</f>
        <v>0</v>
      </c>
      <c r="AJ181">
        <f>(AS181)</f>
        <v>0</v>
      </c>
      <c r="AK181">
        <v>712.36</v>
      </c>
      <c r="AL181">
        <v>712.36</v>
      </c>
      <c r="AM181">
        <v>0</v>
      </c>
      <c r="AN181">
        <v>0</v>
      </c>
      <c r="AO181">
        <v>0</v>
      </c>
      <c r="AP181">
        <v>0</v>
      </c>
      <c r="AQ181">
        <v>0</v>
      </c>
      <c r="AR181">
        <v>0</v>
      </c>
      <c r="AS181">
        <v>0</v>
      </c>
      <c r="AT181">
        <v>110</v>
      </c>
      <c r="AU181">
        <v>68</v>
      </c>
      <c r="AV181">
        <v>1</v>
      </c>
      <c r="AW181">
        <v>1</v>
      </c>
      <c r="AZ181">
        <v>1</v>
      </c>
      <c r="BA181">
        <v>1</v>
      </c>
      <c r="BB181">
        <v>1</v>
      </c>
      <c r="BC181">
        <v>4.5599999999999996</v>
      </c>
      <c r="BD181" t="s">
        <v>5</v>
      </c>
      <c r="BE181" t="s">
        <v>5</v>
      </c>
      <c r="BF181" t="s">
        <v>5</v>
      </c>
      <c r="BG181" t="s">
        <v>5</v>
      </c>
      <c r="BH181">
        <v>3</v>
      </c>
      <c r="BI181">
        <v>1</v>
      </c>
      <c r="BJ181" t="s">
        <v>135</v>
      </c>
      <c r="BM181">
        <v>8001</v>
      </c>
      <c r="BN181">
        <v>0</v>
      </c>
      <c r="BO181" t="s">
        <v>133</v>
      </c>
      <c r="BP181">
        <v>1</v>
      </c>
      <c r="BQ181">
        <v>2</v>
      </c>
      <c r="BR181">
        <v>0</v>
      </c>
      <c r="BS181">
        <v>1</v>
      </c>
      <c r="BT181">
        <v>1</v>
      </c>
      <c r="BU181">
        <v>1</v>
      </c>
      <c r="BV181">
        <v>1</v>
      </c>
      <c r="BW181">
        <v>1</v>
      </c>
      <c r="BX181">
        <v>1</v>
      </c>
      <c r="BY181" t="s">
        <v>5</v>
      </c>
      <c r="BZ181">
        <v>122</v>
      </c>
      <c r="CA181">
        <v>80</v>
      </c>
      <c r="CE181">
        <v>0</v>
      </c>
      <c r="CF181">
        <v>0</v>
      </c>
      <c r="CG181">
        <v>0</v>
      </c>
      <c r="CM181">
        <v>0</v>
      </c>
      <c r="CN181" t="s">
        <v>5</v>
      </c>
      <c r="CO181">
        <v>0</v>
      </c>
      <c r="CP181">
        <f>(P181+Q181+S181)</f>
        <v>0</v>
      </c>
      <c r="CQ181">
        <f>AC181*BC181</f>
        <v>3248.5439999999994</v>
      </c>
      <c r="CR181">
        <f>AD181*BB181</f>
        <v>0</v>
      </c>
      <c r="CS181">
        <f>AE181*BS181</f>
        <v>0</v>
      </c>
      <c r="CT181">
        <f>AF181*BA181</f>
        <v>0</v>
      </c>
      <c r="CU181">
        <f t="shared" si="73"/>
        <v>0</v>
      </c>
      <c r="CV181">
        <f t="shared" si="73"/>
        <v>0</v>
      </c>
      <c r="CW181">
        <f t="shared" si="73"/>
        <v>0</v>
      </c>
      <c r="CX181">
        <f t="shared" si="73"/>
        <v>0</v>
      </c>
      <c r="CY181">
        <f>(((S181+R181)*AT181)/100)</f>
        <v>0</v>
      </c>
      <c r="CZ181">
        <f>(((S181+R181)*AU181)/100)</f>
        <v>0</v>
      </c>
      <c r="DC181" t="s">
        <v>5</v>
      </c>
      <c r="DD181" t="s">
        <v>5</v>
      </c>
      <c r="DE181" t="s">
        <v>5</v>
      </c>
      <c r="DF181" t="s">
        <v>5</v>
      </c>
      <c r="DG181" t="s">
        <v>5</v>
      </c>
      <c r="DH181" t="s">
        <v>5</v>
      </c>
      <c r="DI181" t="s">
        <v>5</v>
      </c>
      <c r="DJ181" t="s">
        <v>5</v>
      </c>
      <c r="DK181" t="s">
        <v>5</v>
      </c>
      <c r="DL181" t="s">
        <v>5</v>
      </c>
      <c r="DM181" t="s">
        <v>5</v>
      </c>
      <c r="DN181">
        <v>0</v>
      </c>
      <c r="DO181">
        <v>0</v>
      </c>
      <c r="DP181">
        <v>1</v>
      </c>
      <c r="DQ181">
        <v>1</v>
      </c>
      <c r="DU181">
        <v>1009</v>
      </c>
      <c r="DV181" t="s">
        <v>28</v>
      </c>
      <c r="DW181" t="s">
        <v>28</v>
      </c>
      <c r="DX181">
        <v>1000</v>
      </c>
      <c r="EE181">
        <v>44314372</v>
      </c>
      <c r="EF181">
        <v>2</v>
      </c>
      <c r="EG181" t="s">
        <v>91</v>
      </c>
      <c r="EH181">
        <v>0</v>
      </c>
      <c r="EI181" t="s">
        <v>5</v>
      </c>
      <c r="EJ181">
        <v>1</v>
      </c>
      <c r="EK181">
        <v>8001</v>
      </c>
      <c r="EL181" t="s">
        <v>129</v>
      </c>
      <c r="EM181" t="s">
        <v>130</v>
      </c>
      <c r="EO181" t="s">
        <v>5</v>
      </c>
      <c r="EQ181">
        <v>0</v>
      </c>
      <c r="ER181">
        <v>712.36</v>
      </c>
      <c r="ES181">
        <v>712.36</v>
      </c>
      <c r="ET181">
        <v>0</v>
      </c>
      <c r="EU181">
        <v>0</v>
      </c>
      <c r="EV181">
        <v>0</v>
      </c>
      <c r="EW181">
        <v>0</v>
      </c>
      <c r="EX181">
        <v>0</v>
      </c>
      <c r="FQ181">
        <v>0</v>
      </c>
      <c r="FR181">
        <f>ROUND(IF(AND(BH181=3,BI181=3),P181,0),1)</f>
        <v>0</v>
      </c>
      <c r="FS181">
        <v>0</v>
      </c>
      <c r="FT181" t="s">
        <v>94</v>
      </c>
      <c r="FU181" t="s">
        <v>95</v>
      </c>
      <c r="FX181">
        <v>109.8</v>
      </c>
      <c r="FY181">
        <v>68</v>
      </c>
      <c r="GA181" t="s">
        <v>5</v>
      </c>
      <c r="GD181">
        <v>1</v>
      </c>
      <c r="GF181">
        <v>-1969975926</v>
      </c>
      <c r="GG181">
        <v>2</v>
      </c>
      <c r="GH181">
        <v>1</v>
      </c>
      <c r="GI181">
        <v>2</v>
      </c>
      <c r="GJ181">
        <v>0</v>
      </c>
      <c r="GK181">
        <v>0</v>
      </c>
      <c r="GL181">
        <f>ROUND(IF(AND(BH181=3,BI181=3,FS181&lt;&gt;0),P181,0),1)</f>
        <v>0</v>
      </c>
      <c r="GM181">
        <f>ROUND(O181+X181+Y181,1)+GX181</f>
        <v>0</v>
      </c>
      <c r="GN181">
        <f>IF(OR(BI181=0,BI181=1),ROUND(O181+X181+Y181,1),0)</f>
        <v>0</v>
      </c>
      <c r="GO181">
        <f>IF(BI181=2,ROUND(O181+X181+Y181,1),0)</f>
        <v>0</v>
      </c>
      <c r="GP181">
        <f>IF(BI181=4,ROUND(O181+X181+Y181,1)+GX181,0)</f>
        <v>0</v>
      </c>
      <c r="GR181">
        <v>0</v>
      </c>
      <c r="GS181">
        <v>3</v>
      </c>
      <c r="GT181">
        <v>0</v>
      </c>
      <c r="GU181" t="s">
        <v>5</v>
      </c>
      <c r="GV181">
        <f>ROUND((GT181),1)</f>
        <v>0</v>
      </c>
      <c r="GW181">
        <v>1</v>
      </c>
      <c r="GX181">
        <f>ROUND(HC181*I181,1)</f>
        <v>0</v>
      </c>
      <c r="HA181">
        <v>0</v>
      </c>
      <c r="HB181">
        <v>0</v>
      </c>
      <c r="HC181">
        <f>GV181*GW181</f>
        <v>0</v>
      </c>
      <c r="IK181">
        <v>0</v>
      </c>
    </row>
    <row r="183" spans="1:245" x14ac:dyDescent="0.2">
      <c r="A183" s="2">
        <v>51</v>
      </c>
      <c r="B183" s="2">
        <f>B176</f>
        <v>1</v>
      </c>
      <c r="C183" s="2">
        <f>A176</f>
        <v>5</v>
      </c>
      <c r="D183" s="2">
        <f>ROW(A176)</f>
        <v>176</v>
      </c>
      <c r="E183" s="2"/>
      <c r="F183" s="2" t="str">
        <f>IF(F176&lt;&gt;"",F176,"")</f>
        <v>Новый подраздел</v>
      </c>
      <c r="G183" s="2" t="str">
        <f>IF(G176&lt;&gt;"",G176,"")</f>
        <v>Полы</v>
      </c>
      <c r="H183" s="2">
        <v>0</v>
      </c>
      <c r="I183" s="2"/>
      <c r="J183" s="2"/>
      <c r="K183" s="2"/>
      <c r="L183" s="2"/>
      <c r="M183" s="2"/>
      <c r="N183" s="2"/>
      <c r="O183" s="2">
        <f t="shared" ref="O183:T183" si="74">ROUND(AB183,1)</f>
        <v>0</v>
      </c>
      <c r="P183" s="2">
        <f t="shared" si="74"/>
        <v>0</v>
      </c>
      <c r="Q183" s="2">
        <f t="shared" si="74"/>
        <v>0</v>
      </c>
      <c r="R183" s="2">
        <f t="shared" si="74"/>
        <v>0</v>
      </c>
      <c r="S183" s="2">
        <f t="shared" si="74"/>
        <v>0</v>
      </c>
      <c r="T183" s="2">
        <f t="shared" si="74"/>
        <v>0</v>
      </c>
      <c r="U183" s="2">
        <f>AH183</f>
        <v>0</v>
      </c>
      <c r="V183" s="2">
        <f>AI183</f>
        <v>0</v>
      </c>
      <c r="W183" s="2">
        <f>ROUND(AJ183,1)</f>
        <v>0</v>
      </c>
      <c r="X183" s="2">
        <f>ROUND(AK183,1)</f>
        <v>0</v>
      </c>
      <c r="Y183" s="2">
        <f>ROUND(AL183,1)</f>
        <v>0</v>
      </c>
      <c r="Z183" s="2"/>
      <c r="AA183" s="2"/>
      <c r="AB183" s="2">
        <f>ROUND(SUMIF(AA180:AA181,"=47538294",O180:O181),1)</f>
        <v>0</v>
      </c>
      <c r="AC183" s="2">
        <f>ROUND(SUMIF(AA180:AA181,"=47538294",P180:P181),1)</f>
        <v>0</v>
      </c>
      <c r="AD183" s="2">
        <f>ROUND(SUMIF(AA180:AA181,"=47538294",Q180:Q181),1)</f>
        <v>0</v>
      </c>
      <c r="AE183" s="2">
        <f>ROUND(SUMIF(AA180:AA181,"=47538294",R180:R181),1)</f>
        <v>0</v>
      </c>
      <c r="AF183" s="2">
        <f>ROUND(SUMIF(AA180:AA181,"=47538294",S180:S181),1)</f>
        <v>0</v>
      </c>
      <c r="AG183" s="2">
        <f>ROUND(SUMIF(AA180:AA181,"=47538294",T180:T181),1)</f>
        <v>0</v>
      </c>
      <c r="AH183" s="2">
        <f>SUMIF(AA180:AA181,"=47538294",U180:U181)</f>
        <v>0</v>
      </c>
      <c r="AI183" s="2">
        <f>SUMIF(AA180:AA181,"=47538294",V180:V181)</f>
        <v>0</v>
      </c>
      <c r="AJ183" s="2">
        <f>ROUND(SUMIF(AA180:AA181,"=47538294",W180:W181),1)</f>
        <v>0</v>
      </c>
      <c r="AK183" s="2">
        <f>ROUND(SUMIF(AA180:AA181,"=47538294",X180:X181),1)</f>
        <v>0</v>
      </c>
      <c r="AL183" s="2">
        <f>ROUND(SUMIF(AA180:AA181,"=47538294",Y180:Y181),1)</f>
        <v>0</v>
      </c>
      <c r="AM183" s="2"/>
      <c r="AN183" s="2"/>
      <c r="AO183" s="2">
        <f t="shared" ref="AO183:BD183" si="75">ROUND(BX183,1)</f>
        <v>0</v>
      </c>
      <c r="AP183" s="2">
        <f t="shared" si="75"/>
        <v>0</v>
      </c>
      <c r="AQ183" s="2">
        <f t="shared" si="75"/>
        <v>0</v>
      </c>
      <c r="AR183" s="2">
        <f t="shared" si="75"/>
        <v>0</v>
      </c>
      <c r="AS183" s="2">
        <f t="shared" si="75"/>
        <v>0</v>
      </c>
      <c r="AT183" s="2">
        <f t="shared" si="75"/>
        <v>0</v>
      </c>
      <c r="AU183" s="2">
        <f t="shared" si="75"/>
        <v>0</v>
      </c>
      <c r="AV183" s="2">
        <f t="shared" si="75"/>
        <v>0</v>
      </c>
      <c r="AW183" s="2">
        <f t="shared" si="75"/>
        <v>0</v>
      </c>
      <c r="AX183" s="2">
        <f t="shared" si="75"/>
        <v>0</v>
      </c>
      <c r="AY183" s="2">
        <f t="shared" si="75"/>
        <v>0</v>
      </c>
      <c r="AZ183" s="2">
        <f t="shared" si="75"/>
        <v>0</v>
      </c>
      <c r="BA183" s="2">
        <f t="shared" si="75"/>
        <v>0</v>
      </c>
      <c r="BB183" s="2">
        <f t="shared" si="75"/>
        <v>0</v>
      </c>
      <c r="BC183" s="2">
        <f t="shared" si="75"/>
        <v>0</v>
      </c>
      <c r="BD183" s="2">
        <f t="shared" si="75"/>
        <v>0</v>
      </c>
      <c r="BE183" s="2"/>
      <c r="BF183" s="2"/>
      <c r="BG183" s="2"/>
      <c r="BH183" s="2"/>
      <c r="BI183" s="2"/>
      <c r="BJ183" s="2"/>
      <c r="BK183" s="2"/>
      <c r="BL183" s="2"/>
      <c r="BM183" s="2"/>
      <c r="BN183" s="2"/>
      <c r="BO183" s="2"/>
      <c r="BP183" s="2"/>
      <c r="BQ183" s="2"/>
      <c r="BR183" s="2"/>
      <c r="BS183" s="2"/>
      <c r="BT183" s="2"/>
      <c r="BU183" s="2"/>
      <c r="BV183" s="2"/>
      <c r="BW183" s="2"/>
      <c r="BX183" s="2">
        <f>ROUND(SUMIF(AA180:AA181,"=47538294",FQ180:FQ181),1)</f>
        <v>0</v>
      </c>
      <c r="BY183" s="2">
        <f>ROUND(SUMIF(AA180:AA181,"=47538294",FR180:FR181),1)</f>
        <v>0</v>
      </c>
      <c r="BZ183" s="2">
        <f>ROUND(SUMIF(AA180:AA181,"=47538294",GL180:GL181),1)</f>
        <v>0</v>
      </c>
      <c r="CA183" s="2">
        <f>ROUND(SUMIF(AA180:AA181,"=47538294",GM180:GM181),1)</f>
        <v>0</v>
      </c>
      <c r="CB183" s="2">
        <f>ROUND(SUMIF(AA180:AA181,"=47538294",GN180:GN181),1)</f>
        <v>0</v>
      </c>
      <c r="CC183" s="2">
        <f>ROUND(SUMIF(AA180:AA181,"=47538294",GO180:GO181),1)</f>
        <v>0</v>
      </c>
      <c r="CD183" s="2">
        <f>ROUND(SUMIF(AA180:AA181,"=47538294",GP180:GP181),1)</f>
        <v>0</v>
      </c>
      <c r="CE183" s="2">
        <f>AC183-BX183</f>
        <v>0</v>
      </c>
      <c r="CF183" s="2">
        <f>AC183-BY183</f>
        <v>0</v>
      </c>
      <c r="CG183" s="2">
        <f>BX183-BZ183</f>
        <v>0</v>
      </c>
      <c r="CH183" s="2">
        <f>AC183-BX183-BY183+BZ183</f>
        <v>0</v>
      </c>
      <c r="CI183" s="2">
        <f>BY183-BZ183</f>
        <v>0</v>
      </c>
      <c r="CJ183" s="2">
        <f>ROUND(SUMIF(AA180:AA181,"=47538294",GX180:GX181),1)</f>
        <v>0</v>
      </c>
      <c r="CK183" s="2">
        <f>ROUND(SUMIF(AA180:AA181,"=47538294",GY180:GY181),1)</f>
        <v>0</v>
      </c>
      <c r="CL183" s="2">
        <f>ROUND(SUMIF(AA180:AA181,"=47538294",GZ180:GZ181),1)</f>
        <v>0</v>
      </c>
      <c r="CM183" s="2">
        <f>ROUND(SUMIF(AA180:AA181,"=47538294",HD180:HD181),1)</f>
        <v>0</v>
      </c>
      <c r="CN183" s="2"/>
      <c r="CO183" s="2"/>
      <c r="CP183" s="2"/>
      <c r="CQ183" s="2"/>
      <c r="CR183" s="2"/>
      <c r="CS183" s="2"/>
      <c r="CT183" s="2"/>
      <c r="CU183" s="2"/>
      <c r="CV183" s="2"/>
      <c r="CW183" s="2"/>
      <c r="CX183" s="2"/>
      <c r="CY183" s="2"/>
      <c r="CZ183" s="2"/>
      <c r="DA183" s="2"/>
      <c r="DB183" s="2"/>
      <c r="DC183" s="2"/>
      <c r="DD183" s="2"/>
      <c r="DE183" s="2"/>
      <c r="DF183" s="2"/>
      <c r="DG183" s="3"/>
      <c r="DH183" s="3"/>
      <c r="DI183" s="3"/>
      <c r="DJ183" s="3"/>
      <c r="DK183" s="3"/>
      <c r="DL183" s="3"/>
      <c r="DM183" s="3"/>
      <c r="DN183" s="3"/>
      <c r="DO183" s="3"/>
      <c r="DP183" s="3"/>
      <c r="DQ183" s="3"/>
      <c r="DR183" s="3"/>
      <c r="DS183" s="3"/>
      <c r="DT183" s="3"/>
      <c r="DU183" s="3"/>
      <c r="DV183" s="3"/>
      <c r="DW183" s="3"/>
      <c r="DX183" s="3"/>
      <c r="DY183" s="3"/>
      <c r="DZ183" s="3"/>
      <c r="EA183" s="3"/>
      <c r="EB183" s="3"/>
      <c r="EC183" s="3"/>
      <c r="ED183" s="3"/>
      <c r="EE183" s="3"/>
      <c r="EF183" s="3"/>
      <c r="EG183" s="3"/>
      <c r="EH183" s="3"/>
      <c r="EI183" s="3"/>
      <c r="EJ183" s="3"/>
      <c r="EK183" s="3"/>
      <c r="EL183" s="3"/>
      <c r="EM183" s="3"/>
      <c r="EN183" s="3"/>
      <c r="EO183" s="3"/>
      <c r="EP183" s="3"/>
      <c r="EQ183" s="3"/>
      <c r="ER183" s="3"/>
      <c r="ES183" s="3"/>
      <c r="ET183" s="3"/>
      <c r="EU183" s="3"/>
      <c r="EV183" s="3"/>
      <c r="EW183" s="3"/>
      <c r="EX183" s="3"/>
      <c r="EY183" s="3"/>
      <c r="EZ183" s="3"/>
      <c r="FA183" s="3"/>
      <c r="FB183" s="3"/>
      <c r="FC183" s="3"/>
      <c r="FD183" s="3"/>
      <c r="FE183" s="3"/>
      <c r="FF183" s="3"/>
      <c r="FG183" s="3"/>
      <c r="FH183" s="3"/>
      <c r="FI183" s="3"/>
      <c r="FJ183" s="3"/>
      <c r="FK183" s="3"/>
      <c r="FL183" s="3"/>
      <c r="FM183" s="3"/>
      <c r="FN183" s="3"/>
      <c r="FO183" s="3"/>
      <c r="FP183" s="3"/>
      <c r="FQ183" s="3"/>
      <c r="FR183" s="3"/>
      <c r="FS183" s="3"/>
      <c r="FT183" s="3"/>
      <c r="FU183" s="3"/>
      <c r="FV183" s="3"/>
      <c r="FW183" s="3"/>
      <c r="FX183" s="3"/>
      <c r="FY183" s="3"/>
      <c r="FZ183" s="3"/>
      <c r="GA183" s="3"/>
      <c r="GB183" s="3"/>
      <c r="GC183" s="3"/>
      <c r="GD183" s="3"/>
      <c r="GE183" s="3"/>
      <c r="GF183" s="3"/>
      <c r="GG183" s="3"/>
      <c r="GH183" s="3"/>
      <c r="GI183" s="3"/>
      <c r="GJ183" s="3"/>
      <c r="GK183" s="3"/>
      <c r="GL183" s="3"/>
      <c r="GM183" s="3"/>
      <c r="GN183" s="3"/>
      <c r="GO183" s="3"/>
      <c r="GP183" s="3"/>
      <c r="GQ183" s="3"/>
      <c r="GR183" s="3"/>
      <c r="GS183" s="3"/>
      <c r="GT183" s="3"/>
      <c r="GU183" s="3"/>
      <c r="GV183" s="3"/>
      <c r="GW183" s="3"/>
      <c r="GX183" s="3">
        <v>0</v>
      </c>
    </row>
    <row r="185" spans="1:245" x14ac:dyDescent="0.2">
      <c r="A185" s="4">
        <v>50</v>
      </c>
      <c r="B185" s="4">
        <v>0</v>
      </c>
      <c r="C185" s="4">
        <v>0</v>
      </c>
      <c r="D185" s="4">
        <v>1</v>
      </c>
      <c r="E185" s="4">
        <v>201</v>
      </c>
      <c r="F185" s="4">
        <f>ROUND(Source!O183,O185)</f>
        <v>0</v>
      </c>
      <c r="G185" s="4" t="s">
        <v>32</v>
      </c>
      <c r="H185" s="4" t="s">
        <v>33</v>
      </c>
      <c r="I185" s="4"/>
      <c r="J185" s="4"/>
      <c r="K185" s="4">
        <v>201</v>
      </c>
      <c r="L185" s="4">
        <v>1</v>
      </c>
      <c r="M185" s="4">
        <v>3</v>
      </c>
      <c r="N185" s="4" t="s">
        <v>5</v>
      </c>
      <c r="O185" s="4">
        <v>1</v>
      </c>
      <c r="P185" s="4"/>
      <c r="Q185" s="4"/>
      <c r="R185" s="4"/>
      <c r="S185" s="4"/>
      <c r="T185" s="4"/>
      <c r="U185" s="4"/>
      <c r="V185" s="4"/>
      <c r="W185" s="4"/>
    </row>
    <row r="186" spans="1:245" x14ac:dyDescent="0.2">
      <c r="A186" s="4">
        <v>50</v>
      </c>
      <c r="B186" s="4">
        <v>0</v>
      </c>
      <c r="C186" s="4">
        <v>0</v>
      </c>
      <c r="D186" s="4">
        <v>1</v>
      </c>
      <c r="E186" s="4">
        <v>202</v>
      </c>
      <c r="F186" s="4">
        <f>ROUND(Source!P183,O186)</f>
        <v>0</v>
      </c>
      <c r="G186" s="4" t="s">
        <v>34</v>
      </c>
      <c r="H186" s="4" t="s">
        <v>35</v>
      </c>
      <c r="I186" s="4"/>
      <c r="J186" s="4"/>
      <c r="K186" s="4">
        <v>202</v>
      </c>
      <c r="L186" s="4">
        <v>2</v>
      </c>
      <c r="M186" s="4">
        <v>3</v>
      </c>
      <c r="N186" s="4" t="s">
        <v>5</v>
      </c>
      <c r="O186" s="4">
        <v>1</v>
      </c>
      <c r="P186" s="4"/>
      <c r="Q186" s="4"/>
      <c r="R186" s="4"/>
      <c r="S186" s="4"/>
      <c r="T186" s="4"/>
      <c r="U186" s="4"/>
      <c r="V186" s="4"/>
      <c r="W186" s="4"/>
    </row>
    <row r="187" spans="1:245" x14ac:dyDescent="0.2">
      <c r="A187" s="4">
        <v>50</v>
      </c>
      <c r="B187" s="4">
        <v>0</v>
      </c>
      <c r="C187" s="4">
        <v>0</v>
      </c>
      <c r="D187" s="4">
        <v>1</v>
      </c>
      <c r="E187" s="4">
        <v>222</v>
      </c>
      <c r="F187" s="4">
        <f>ROUND(Source!AO183,O187)</f>
        <v>0</v>
      </c>
      <c r="G187" s="4" t="s">
        <v>36</v>
      </c>
      <c r="H187" s="4" t="s">
        <v>37</v>
      </c>
      <c r="I187" s="4"/>
      <c r="J187" s="4"/>
      <c r="K187" s="4">
        <v>222</v>
      </c>
      <c r="L187" s="4">
        <v>3</v>
      </c>
      <c r="M187" s="4">
        <v>3</v>
      </c>
      <c r="N187" s="4" t="s">
        <v>5</v>
      </c>
      <c r="O187" s="4">
        <v>1</v>
      </c>
      <c r="P187" s="4"/>
      <c r="Q187" s="4"/>
      <c r="R187" s="4"/>
      <c r="S187" s="4"/>
      <c r="T187" s="4"/>
      <c r="U187" s="4"/>
      <c r="V187" s="4"/>
      <c r="W187" s="4"/>
    </row>
    <row r="188" spans="1:245" x14ac:dyDescent="0.2">
      <c r="A188" s="4">
        <v>50</v>
      </c>
      <c r="B188" s="4">
        <v>0</v>
      </c>
      <c r="C188" s="4">
        <v>0</v>
      </c>
      <c r="D188" s="4">
        <v>1</v>
      </c>
      <c r="E188" s="4">
        <v>225</v>
      </c>
      <c r="F188" s="4">
        <f>ROUND(Source!AV183,O188)</f>
        <v>0</v>
      </c>
      <c r="G188" s="4" t="s">
        <v>38</v>
      </c>
      <c r="H188" s="4" t="s">
        <v>39</v>
      </c>
      <c r="I188" s="4"/>
      <c r="J188" s="4"/>
      <c r="K188" s="4">
        <v>225</v>
      </c>
      <c r="L188" s="4">
        <v>4</v>
      </c>
      <c r="M188" s="4">
        <v>3</v>
      </c>
      <c r="N188" s="4" t="s">
        <v>5</v>
      </c>
      <c r="O188" s="4">
        <v>1</v>
      </c>
      <c r="P188" s="4"/>
      <c r="Q188" s="4"/>
      <c r="R188" s="4"/>
      <c r="S188" s="4"/>
      <c r="T188" s="4"/>
      <c r="U188" s="4"/>
      <c r="V188" s="4"/>
      <c r="W188" s="4"/>
    </row>
    <row r="189" spans="1:245" x14ac:dyDescent="0.2">
      <c r="A189" s="4">
        <v>50</v>
      </c>
      <c r="B189" s="4">
        <v>0</v>
      </c>
      <c r="C189" s="4">
        <v>0</v>
      </c>
      <c r="D189" s="4">
        <v>1</v>
      </c>
      <c r="E189" s="4">
        <v>226</v>
      </c>
      <c r="F189" s="4">
        <f>ROUND(Source!AW183,O189)</f>
        <v>0</v>
      </c>
      <c r="G189" s="4" t="s">
        <v>40</v>
      </c>
      <c r="H189" s="4" t="s">
        <v>41</v>
      </c>
      <c r="I189" s="4"/>
      <c r="J189" s="4"/>
      <c r="K189" s="4">
        <v>226</v>
      </c>
      <c r="L189" s="4">
        <v>5</v>
      </c>
      <c r="M189" s="4">
        <v>3</v>
      </c>
      <c r="N189" s="4" t="s">
        <v>5</v>
      </c>
      <c r="O189" s="4">
        <v>1</v>
      </c>
      <c r="P189" s="4"/>
      <c r="Q189" s="4"/>
      <c r="R189" s="4"/>
      <c r="S189" s="4"/>
      <c r="T189" s="4"/>
      <c r="U189" s="4"/>
      <c r="V189" s="4"/>
      <c r="W189" s="4"/>
    </row>
    <row r="190" spans="1:245" x14ac:dyDescent="0.2">
      <c r="A190" s="4">
        <v>50</v>
      </c>
      <c r="B190" s="4">
        <v>0</v>
      </c>
      <c r="C190" s="4">
        <v>0</v>
      </c>
      <c r="D190" s="4">
        <v>1</v>
      </c>
      <c r="E190" s="4">
        <v>227</v>
      </c>
      <c r="F190" s="4">
        <f>ROUND(Source!AX183,O190)</f>
        <v>0</v>
      </c>
      <c r="G190" s="4" t="s">
        <v>42</v>
      </c>
      <c r="H190" s="4" t="s">
        <v>43</v>
      </c>
      <c r="I190" s="4"/>
      <c r="J190" s="4"/>
      <c r="K190" s="4">
        <v>227</v>
      </c>
      <c r="L190" s="4">
        <v>6</v>
      </c>
      <c r="M190" s="4">
        <v>3</v>
      </c>
      <c r="N190" s="4" t="s">
        <v>5</v>
      </c>
      <c r="O190" s="4">
        <v>1</v>
      </c>
      <c r="P190" s="4"/>
      <c r="Q190" s="4"/>
      <c r="R190" s="4"/>
      <c r="S190" s="4"/>
      <c r="T190" s="4"/>
      <c r="U190" s="4"/>
      <c r="V190" s="4"/>
      <c r="W190" s="4"/>
    </row>
    <row r="191" spans="1:245" x14ac:dyDescent="0.2">
      <c r="A191" s="4">
        <v>50</v>
      </c>
      <c r="B191" s="4">
        <v>0</v>
      </c>
      <c r="C191" s="4">
        <v>0</v>
      </c>
      <c r="D191" s="4">
        <v>1</v>
      </c>
      <c r="E191" s="4">
        <v>228</v>
      </c>
      <c r="F191" s="4">
        <f>ROUND(Source!AY183,O191)</f>
        <v>0</v>
      </c>
      <c r="G191" s="4" t="s">
        <v>44</v>
      </c>
      <c r="H191" s="4" t="s">
        <v>45</v>
      </c>
      <c r="I191" s="4"/>
      <c r="J191" s="4"/>
      <c r="K191" s="4">
        <v>228</v>
      </c>
      <c r="L191" s="4">
        <v>7</v>
      </c>
      <c r="M191" s="4">
        <v>3</v>
      </c>
      <c r="N191" s="4" t="s">
        <v>5</v>
      </c>
      <c r="O191" s="4">
        <v>1</v>
      </c>
      <c r="P191" s="4"/>
      <c r="Q191" s="4"/>
      <c r="R191" s="4"/>
      <c r="S191" s="4"/>
      <c r="T191" s="4"/>
      <c r="U191" s="4"/>
      <c r="V191" s="4"/>
      <c r="W191" s="4"/>
    </row>
    <row r="192" spans="1:245" x14ac:dyDescent="0.2">
      <c r="A192" s="4">
        <v>50</v>
      </c>
      <c r="B192" s="4">
        <v>0</v>
      </c>
      <c r="C192" s="4">
        <v>0</v>
      </c>
      <c r="D192" s="4">
        <v>1</v>
      </c>
      <c r="E192" s="4">
        <v>216</v>
      </c>
      <c r="F192" s="4">
        <f>ROUND(Source!AP183,O192)</f>
        <v>0</v>
      </c>
      <c r="G192" s="4" t="s">
        <v>46</v>
      </c>
      <c r="H192" s="4" t="s">
        <v>47</v>
      </c>
      <c r="I192" s="4"/>
      <c r="J192" s="4"/>
      <c r="K192" s="4">
        <v>216</v>
      </c>
      <c r="L192" s="4">
        <v>8</v>
      </c>
      <c r="M192" s="4">
        <v>3</v>
      </c>
      <c r="N192" s="4" t="s">
        <v>5</v>
      </c>
      <c r="O192" s="4">
        <v>1</v>
      </c>
      <c r="P192" s="4"/>
      <c r="Q192" s="4"/>
      <c r="R192" s="4"/>
      <c r="S192" s="4"/>
      <c r="T192" s="4"/>
      <c r="U192" s="4"/>
      <c r="V192" s="4"/>
      <c r="W192" s="4"/>
    </row>
    <row r="193" spans="1:23" x14ac:dyDescent="0.2">
      <c r="A193" s="4">
        <v>50</v>
      </c>
      <c r="B193" s="4">
        <v>0</v>
      </c>
      <c r="C193" s="4">
        <v>0</v>
      </c>
      <c r="D193" s="4">
        <v>1</v>
      </c>
      <c r="E193" s="4">
        <v>223</v>
      </c>
      <c r="F193" s="4">
        <f>ROUND(Source!AQ183,O193)</f>
        <v>0</v>
      </c>
      <c r="G193" s="4" t="s">
        <v>48</v>
      </c>
      <c r="H193" s="4" t="s">
        <v>49</v>
      </c>
      <c r="I193" s="4"/>
      <c r="J193" s="4"/>
      <c r="K193" s="4">
        <v>223</v>
      </c>
      <c r="L193" s="4">
        <v>9</v>
      </c>
      <c r="M193" s="4">
        <v>3</v>
      </c>
      <c r="N193" s="4" t="s">
        <v>5</v>
      </c>
      <c r="O193" s="4">
        <v>1</v>
      </c>
      <c r="P193" s="4"/>
      <c r="Q193" s="4"/>
      <c r="R193" s="4"/>
      <c r="S193" s="4"/>
      <c r="T193" s="4"/>
      <c r="U193" s="4"/>
      <c r="V193" s="4"/>
      <c r="W193" s="4"/>
    </row>
    <row r="194" spans="1:23" x14ac:dyDescent="0.2">
      <c r="A194" s="4">
        <v>50</v>
      </c>
      <c r="B194" s="4">
        <v>0</v>
      </c>
      <c r="C194" s="4">
        <v>0</v>
      </c>
      <c r="D194" s="4">
        <v>1</v>
      </c>
      <c r="E194" s="4">
        <v>229</v>
      </c>
      <c r="F194" s="4">
        <f>ROUND(Source!AZ183,O194)</f>
        <v>0</v>
      </c>
      <c r="G194" s="4" t="s">
        <v>50</v>
      </c>
      <c r="H194" s="4" t="s">
        <v>51</v>
      </c>
      <c r="I194" s="4"/>
      <c r="J194" s="4"/>
      <c r="K194" s="4">
        <v>229</v>
      </c>
      <c r="L194" s="4">
        <v>10</v>
      </c>
      <c r="M194" s="4">
        <v>3</v>
      </c>
      <c r="N194" s="4" t="s">
        <v>5</v>
      </c>
      <c r="O194" s="4">
        <v>1</v>
      </c>
      <c r="P194" s="4"/>
      <c r="Q194" s="4"/>
      <c r="R194" s="4"/>
      <c r="S194" s="4"/>
      <c r="T194" s="4"/>
      <c r="U194" s="4"/>
      <c r="V194" s="4"/>
      <c r="W194" s="4"/>
    </row>
    <row r="195" spans="1:23" x14ac:dyDescent="0.2">
      <c r="A195" s="4">
        <v>50</v>
      </c>
      <c r="B195" s="4">
        <v>0</v>
      </c>
      <c r="C195" s="4">
        <v>0</v>
      </c>
      <c r="D195" s="4">
        <v>1</v>
      </c>
      <c r="E195" s="4">
        <v>203</v>
      </c>
      <c r="F195" s="4">
        <f>ROUND(Source!Q183,O195)</f>
        <v>0</v>
      </c>
      <c r="G195" s="4" t="s">
        <v>52</v>
      </c>
      <c r="H195" s="4" t="s">
        <v>53</v>
      </c>
      <c r="I195" s="4"/>
      <c r="J195" s="4"/>
      <c r="K195" s="4">
        <v>203</v>
      </c>
      <c r="L195" s="4">
        <v>11</v>
      </c>
      <c r="M195" s="4">
        <v>3</v>
      </c>
      <c r="N195" s="4" t="s">
        <v>5</v>
      </c>
      <c r="O195" s="4">
        <v>1</v>
      </c>
      <c r="P195" s="4"/>
      <c r="Q195" s="4"/>
      <c r="R195" s="4"/>
      <c r="S195" s="4"/>
      <c r="T195" s="4"/>
      <c r="U195" s="4"/>
      <c r="V195" s="4"/>
      <c r="W195" s="4"/>
    </row>
    <row r="196" spans="1:23" x14ac:dyDescent="0.2">
      <c r="A196" s="4">
        <v>50</v>
      </c>
      <c r="B196" s="4">
        <v>0</v>
      </c>
      <c r="C196" s="4">
        <v>0</v>
      </c>
      <c r="D196" s="4">
        <v>1</v>
      </c>
      <c r="E196" s="4">
        <v>231</v>
      </c>
      <c r="F196" s="4">
        <f>ROUND(Source!BB183,O196)</f>
        <v>0</v>
      </c>
      <c r="G196" s="4" t="s">
        <v>54</v>
      </c>
      <c r="H196" s="4" t="s">
        <v>55</v>
      </c>
      <c r="I196" s="4"/>
      <c r="J196" s="4"/>
      <c r="K196" s="4">
        <v>231</v>
      </c>
      <c r="L196" s="4">
        <v>12</v>
      </c>
      <c r="M196" s="4">
        <v>3</v>
      </c>
      <c r="N196" s="4" t="s">
        <v>5</v>
      </c>
      <c r="O196" s="4">
        <v>1</v>
      </c>
      <c r="P196" s="4"/>
      <c r="Q196" s="4"/>
      <c r="R196" s="4"/>
      <c r="S196" s="4"/>
      <c r="T196" s="4"/>
      <c r="U196" s="4"/>
      <c r="V196" s="4"/>
      <c r="W196" s="4"/>
    </row>
    <row r="197" spans="1:23" x14ac:dyDescent="0.2">
      <c r="A197" s="4">
        <v>50</v>
      </c>
      <c r="B197" s="4">
        <v>0</v>
      </c>
      <c r="C197" s="4">
        <v>0</v>
      </c>
      <c r="D197" s="4">
        <v>1</v>
      </c>
      <c r="E197" s="4">
        <v>204</v>
      </c>
      <c r="F197" s="4">
        <f>ROUND(Source!R183,O197)</f>
        <v>0</v>
      </c>
      <c r="G197" s="4" t="s">
        <v>56</v>
      </c>
      <c r="H197" s="4" t="s">
        <v>57</v>
      </c>
      <c r="I197" s="4"/>
      <c r="J197" s="4"/>
      <c r="K197" s="4">
        <v>204</v>
      </c>
      <c r="L197" s="4">
        <v>13</v>
      </c>
      <c r="M197" s="4">
        <v>3</v>
      </c>
      <c r="N197" s="4" t="s">
        <v>5</v>
      </c>
      <c r="O197" s="4">
        <v>1</v>
      </c>
      <c r="P197" s="4"/>
      <c r="Q197" s="4"/>
      <c r="R197" s="4"/>
      <c r="S197" s="4"/>
      <c r="T197" s="4"/>
      <c r="U197" s="4"/>
      <c r="V197" s="4"/>
      <c r="W197" s="4"/>
    </row>
    <row r="198" spans="1:23" x14ac:dyDescent="0.2">
      <c r="A198" s="4">
        <v>50</v>
      </c>
      <c r="B198" s="4">
        <v>0</v>
      </c>
      <c r="C198" s="4">
        <v>0</v>
      </c>
      <c r="D198" s="4">
        <v>1</v>
      </c>
      <c r="E198" s="4">
        <v>205</v>
      </c>
      <c r="F198" s="4">
        <f>ROUND(Source!S183,O198)</f>
        <v>0</v>
      </c>
      <c r="G198" s="4" t="s">
        <v>58</v>
      </c>
      <c r="H198" s="4" t="s">
        <v>59</v>
      </c>
      <c r="I198" s="4"/>
      <c r="J198" s="4"/>
      <c r="K198" s="4">
        <v>205</v>
      </c>
      <c r="L198" s="4">
        <v>14</v>
      </c>
      <c r="M198" s="4">
        <v>3</v>
      </c>
      <c r="N198" s="4" t="s">
        <v>5</v>
      </c>
      <c r="O198" s="4">
        <v>1</v>
      </c>
      <c r="P198" s="4"/>
      <c r="Q198" s="4"/>
      <c r="R198" s="4"/>
      <c r="S198" s="4"/>
      <c r="T198" s="4"/>
      <c r="U198" s="4"/>
      <c r="V198" s="4"/>
      <c r="W198" s="4"/>
    </row>
    <row r="199" spans="1:23" x14ac:dyDescent="0.2">
      <c r="A199" s="4">
        <v>50</v>
      </c>
      <c r="B199" s="4">
        <v>0</v>
      </c>
      <c r="C199" s="4">
        <v>0</v>
      </c>
      <c r="D199" s="4">
        <v>1</v>
      </c>
      <c r="E199" s="4">
        <v>232</v>
      </c>
      <c r="F199" s="4">
        <f>ROUND(Source!BC183,O199)</f>
        <v>0</v>
      </c>
      <c r="G199" s="4" t="s">
        <v>60</v>
      </c>
      <c r="H199" s="4" t="s">
        <v>61</v>
      </c>
      <c r="I199" s="4"/>
      <c r="J199" s="4"/>
      <c r="K199" s="4">
        <v>232</v>
      </c>
      <c r="L199" s="4">
        <v>15</v>
      </c>
      <c r="M199" s="4">
        <v>3</v>
      </c>
      <c r="N199" s="4" t="s">
        <v>5</v>
      </c>
      <c r="O199" s="4">
        <v>1</v>
      </c>
      <c r="P199" s="4"/>
      <c r="Q199" s="4"/>
      <c r="R199" s="4"/>
      <c r="S199" s="4"/>
      <c r="T199" s="4"/>
      <c r="U199" s="4"/>
      <c r="V199" s="4"/>
      <c r="W199" s="4"/>
    </row>
    <row r="200" spans="1:23" x14ac:dyDescent="0.2">
      <c r="A200" s="4">
        <v>50</v>
      </c>
      <c r="B200" s="4">
        <v>0</v>
      </c>
      <c r="C200" s="4">
        <v>0</v>
      </c>
      <c r="D200" s="4">
        <v>1</v>
      </c>
      <c r="E200" s="4">
        <v>214</v>
      </c>
      <c r="F200" s="4">
        <f>ROUND(Source!AS183,O200)</f>
        <v>0</v>
      </c>
      <c r="G200" s="4" t="s">
        <v>62</v>
      </c>
      <c r="H200" s="4" t="s">
        <v>63</v>
      </c>
      <c r="I200" s="4"/>
      <c r="J200" s="4"/>
      <c r="K200" s="4">
        <v>214</v>
      </c>
      <c r="L200" s="4">
        <v>16</v>
      </c>
      <c r="M200" s="4">
        <v>3</v>
      </c>
      <c r="N200" s="4" t="s">
        <v>5</v>
      </c>
      <c r="O200" s="4">
        <v>1</v>
      </c>
      <c r="P200" s="4"/>
      <c r="Q200" s="4"/>
      <c r="R200" s="4"/>
      <c r="S200" s="4"/>
      <c r="T200" s="4"/>
      <c r="U200" s="4"/>
      <c r="V200" s="4"/>
      <c r="W200" s="4"/>
    </row>
    <row r="201" spans="1:23" x14ac:dyDescent="0.2">
      <c r="A201" s="4">
        <v>50</v>
      </c>
      <c r="B201" s="4">
        <v>0</v>
      </c>
      <c r="C201" s="4">
        <v>0</v>
      </c>
      <c r="D201" s="4">
        <v>1</v>
      </c>
      <c r="E201" s="4">
        <v>215</v>
      </c>
      <c r="F201" s="4">
        <f>ROUND(Source!AT183,O201)</f>
        <v>0</v>
      </c>
      <c r="G201" s="4" t="s">
        <v>64</v>
      </c>
      <c r="H201" s="4" t="s">
        <v>65</v>
      </c>
      <c r="I201" s="4"/>
      <c r="J201" s="4"/>
      <c r="K201" s="4">
        <v>215</v>
      </c>
      <c r="L201" s="4">
        <v>17</v>
      </c>
      <c r="M201" s="4">
        <v>3</v>
      </c>
      <c r="N201" s="4" t="s">
        <v>5</v>
      </c>
      <c r="O201" s="4">
        <v>1</v>
      </c>
      <c r="P201" s="4"/>
      <c r="Q201" s="4"/>
      <c r="R201" s="4"/>
      <c r="S201" s="4"/>
      <c r="T201" s="4"/>
      <c r="U201" s="4"/>
      <c r="V201" s="4"/>
      <c r="W201" s="4"/>
    </row>
    <row r="202" spans="1:23" x14ac:dyDescent="0.2">
      <c r="A202" s="4">
        <v>50</v>
      </c>
      <c r="B202" s="4">
        <v>0</v>
      </c>
      <c r="C202" s="4">
        <v>0</v>
      </c>
      <c r="D202" s="4">
        <v>1</v>
      </c>
      <c r="E202" s="4">
        <v>217</v>
      </c>
      <c r="F202" s="4">
        <f>ROUND(Source!AU183,O202)</f>
        <v>0</v>
      </c>
      <c r="G202" s="4" t="s">
        <v>66</v>
      </c>
      <c r="H202" s="4" t="s">
        <v>67</v>
      </c>
      <c r="I202" s="4"/>
      <c r="J202" s="4"/>
      <c r="K202" s="4">
        <v>217</v>
      </c>
      <c r="L202" s="4">
        <v>18</v>
      </c>
      <c r="M202" s="4">
        <v>3</v>
      </c>
      <c r="N202" s="4" t="s">
        <v>5</v>
      </c>
      <c r="O202" s="4">
        <v>1</v>
      </c>
      <c r="P202" s="4"/>
      <c r="Q202" s="4"/>
      <c r="R202" s="4"/>
      <c r="S202" s="4"/>
      <c r="T202" s="4"/>
      <c r="U202" s="4"/>
      <c r="V202" s="4"/>
      <c r="W202" s="4"/>
    </row>
    <row r="203" spans="1:23" x14ac:dyDescent="0.2">
      <c r="A203" s="4">
        <v>50</v>
      </c>
      <c r="B203" s="4">
        <v>0</v>
      </c>
      <c r="C203" s="4">
        <v>0</v>
      </c>
      <c r="D203" s="4">
        <v>1</v>
      </c>
      <c r="E203" s="4">
        <v>230</v>
      </c>
      <c r="F203" s="4">
        <f>ROUND(Source!BA183,O203)</f>
        <v>0</v>
      </c>
      <c r="G203" s="4" t="s">
        <v>68</v>
      </c>
      <c r="H203" s="4" t="s">
        <v>69</v>
      </c>
      <c r="I203" s="4"/>
      <c r="J203" s="4"/>
      <c r="K203" s="4">
        <v>230</v>
      </c>
      <c r="L203" s="4">
        <v>19</v>
      </c>
      <c r="M203" s="4">
        <v>3</v>
      </c>
      <c r="N203" s="4" t="s">
        <v>5</v>
      </c>
      <c r="O203" s="4">
        <v>1</v>
      </c>
      <c r="P203" s="4"/>
      <c r="Q203" s="4"/>
      <c r="R203" s="4"/>
      <c r="S203" s="4"/>
      <c r="T203" s="4"/>
      <c r="U203" s="4"/>
      <c r="V203" s="4"/>
      <c r="W203" s="4"/>
    </row>
    <row r="204" spans="1:23" x14ac:dyDescent="0.2">
      <c r="A204" s="4">
        <v>50</v>
      </c>
      <c r="B204" s="4">
        <v>0</v>
      </c>
      <c r="C204" s="4">
        <v>0</v>
      </c>
      <c r="D204" s="4">
        <v>1</v>
      </c>
      <c r="E204" s="4">
        <v>206</v>
      </c>
      <c r="F204" s="4">
        <f>ROUND(Source!T183,O204)</f>
        <v>0</v>
      </c>
      <c r="G204" s="4" t="s">
        <v>70</v>
      </c>
      <c r="H204" s="4" t="s">
        <v>71</v>
      </c>
      <c r="I204" s="4"/>
      <c r="J204" s="4"/>
      <c r="K204" s="4">
        <v>206</v>
      </c>
      <c r="L204" s="4">
        <v>20</v>
      </c>
      <c r="M204" s="4">
        <v>3</v>
      </c>
      <c r="N204" s="4" t="s">
        <v>5</v>
      </c>
      <c r="O204" s="4">
        <v>1</v>
      </c>
      <c r="P204" s="4"/>
      <c r="Q204" s="4"/>
      <c r="R204" s="4"/>
      <c r="S204" s="4"/>
      <c r="T204" s="4"/>
      <c r="U204" s="4"/>
      <c r="V204" s="4"/>
      <c r="W204" s="4"/>
    </row>
    <row r="205" spans="1:23" x14ac:dyDescent="0.2">
      <c r="A205" s="4">
        <v>50</v>
      </c>
      <c r="B205" s="4">
        <v>0</v>
      </c>
      <c r="C205" s="4">
        <v>0</v>
      </c>
      <c r="D205" s="4">
        <v>1</v>
      </c>
      <c r="E205" s="4">
        <v>207</v>
      </c>
      <c r="F205" s="4">
        <f>Source!U183</f>
        <v>0</v>
      </c>
      <c r="G205" s="4" t="s">
        <v>72</v>
      </c>
      <c r="H205" s="4" t="s">
        <v>73</v>
      </c>
      <c r="I205" s="4"/>
      <c r="J205" s="4"/>
      <c r="K205" s="4">
        <v>207</v>
      </c>
      <c r="L205" s="4">
        <v>21</v>
      </c>
      <c r="M205" s="4">
        <v>3</v>
      </c>
      <c r="N205" s="4" t="s">
        <v>5</v>
      </c>
      <c r="O205" s="4">
        <v>-1</v>
      </c>
      <c r="P205" s="4"/>
      <c r="Q205" s="4"/>
      <c r="R205" s="4"/>
      <c r="S205" s="4"/>
      <c r="T205" s="4"/>
      <c r="U205" s="4"/>
      <c r="V205" s="4"/>
      <c r="W205" s="4"/>
    </row>
    <row r="206" spans="1:23" x14ac:dyDescent="0.2">
      <c r="A206" s="4">
        <v>50</v>
      </c>
      <c r="B206" s="4">
        <v>0</v>
      </c>
      <c r="C206" s="4">
        <v>0</v>
      </c>
      <c r="D206" s="4">
        <v>1</v>
      </c>
      <c r="E206" s="4">
        <v>208</v>
      </c>
      <c r="F206" s="4">
        <f>Source!V183</f>
        <v>0</v>
      </c>
      <c r="G206" s="4" t="s">
        <v>74</v>
      </c>
      <c r="H206" s="4" t="s">
        <v>75</v>
      </c>
      <c r="I206" s="4"/>
      <c r="J206" s="4"/>
      <c r="K206" s="4">
        <v>208</v>
      </c>
      <c r="L206" s="4">
        <v>22</v>
      </c>
      <c r="M206" s="4">
        <v>3</v>
      </c>
      <c r="N206" s="4" t="s">
        <v>5</v>
      </c>
      <c r="O206" s="4">
        <v>-1</v>
      </c>
      <c r="P206" s="4"/>
      <c r="Q206" s="4"/>
      <c r="R206" s="4"/>
      <c r="S206" s="4"/>
      <c r="T206" s="4"/>
      <c r="U206" s="4"/>
      <c r="V206" s="4"/>
      <c r="W206" s="4"/>
    </row>
    <row r="207" spans="1:23" x14ac:dyDescent="0.2">
      <c r="A207" s="4">
        <v>50</v>
      </c>
      <c r="B207" s="4">
        <v>0</v>
      </c>
      <c r="C207" s="4">
        <v>0</v>
      </c>
      <c r="D207" s="4">
        <v>1</v>
      </c>
      <c r="E207" s="4">
        <v>209</v>
      </c>
      <c r="F207" s="4">
        <f>ROUND(Source!W183,O207)</f>
        <v>0</v>
      </c>
      <c r="G207" s="4" t="s">
        <v>76</v>
      </c>
      <c r="H207" s="4" t="s">
        <v>77</v>
      </c>
      <c r="I207" s="4"/>
      <c r="J207" s="4"/>
      <c r="K207" s="4">
        <v>209</v>
      </c>
      <c r="L207" s="4">
        <v>23</v>
      </c>
      <c r="M207" s="4">
        <v>3</v>
      </c>
      <c r="N207" s="4" t="s">
        <v>5</v>
      </c>
      <c r="O207" s="4">
        <v>1</v>
      </c>
      <c r="P207" s="4"/>
      <c r="Q207" s="4"/>
      <c r="R207" s="4"/>
      <c r="S207" s="4"/>
      <c r="T207" s="4"/>
      <c r="U207" s="4"/>
      <c r="V207" s="4"/>
      <c r="W207" s="4"/>
    </row>
    <row r="208" spans="1:23" x14ac:dyDescent="0.2">
      <c r="A208" s="4">
        <v>50</v>
      </c>
      <c r="B208" s="4">
        <v>0</v>
      </c>
      <c r="C208" s="4">
        <v>0</v>
      </c>
      <c r="D208" s="4">
        <v>1</v>
      </c>
      <c r="E208" s="4">
        <v>233</v>
      </c>
      <c r="F208" s="4">
        <f>ROUND(Source!BD183,O208)</f>
        <v>0</v>
      </c>
      <c r="G208" s="4" t="s">
        <v>78</v>
      </c>
      <c r="H208" s="4" t="s">
        <v>79</v>
      </c>
      <c r="I208" s="4"/>
      <c r="J208" s="4"/>
      <c r="K208" s="4">
        <v>233</v>
      </c>
      <c r="L208" s="4">
        <v>24</v>
      </c>
      <c r="M208" s="4">
        <v>3</v>
      </c>
      <c r="N208" s="4" t="s">
        <v>5</v>
      </c>
      <c r="O208" s="4">
        <v>1</v>
      </c>
      <c r="P208" s="4"/>
      <c r="Q208" s="4"/>
      <c r="R208" s="4"/>
      <c r="S208" s="4"/>
      <c r="T208" s="4"/>
      <c r="U208" s="4"/>
      <c r="V208" s="4"/>
      <c r="W208" s="4"/>
    </row>
    <row r="209" spans="1:245" x14ac:dyDescent="0.2">
      <c r="A209" s="4">
        <v>50</v>
      </c>
      <c r="B209" s="4">
        <v>0</v>
      </c>
      <c r="C209" s="4">
        <v>0</v>
      </c>
      <c r="D209" s="4">
        <v>1</v>
      </c>
      <c r="E209" s="4">
        <v>210</v>
      </c>
      <c r="F209" s="4">
        <f>ROUND(Source!X183,O209)</f>
        <v>0</v>
      </c>
      <c r="G209" s="4" t="s">
        <v>80</v>
      </c>
      <c r="H209" s="4" t="s">
        <v>81</v>
      </c>
      <c r="I209" s="4"/>
      <c r="J209" s="4"/>
      <c r="K209" s="4">
        <v>210</v>
      </c>
      <c r="L209" s="4">
        <v>25</v>
      </c>
      <c r="M209" s="4">
        <v>3</v>
      </c>
      <c r="N209" s="4" t="s">
        <v>5</v>
      </c>
      <c r="O209" s="4">
        <v>1</v>
      </c>
      <c r="P209" s="4"/>
      <c r="Q209" s="4"/>
      <c r="R209" s="4"/>
      <c r="S209" s="4"/>
      <c r="T209" s="4"/>
      <c r="U209" s="4"/>
      <c r="V209" s="4"/>
      <c r="W209" s="4"/>
    </row>
    <row r="210" spans="1:245" x14ac:dyDescent="0.2">
      <c r="A210" s="4">
        <v>50</v>
      </c>
      <c r="B210" s="4">
        <v>0</v>
      </c>
      <c r="C210" s="4">
        <v>0</v>
      </c>
      <c r="D210" s="4">
        <v>1</v>
      </c>
      <c r="E210" s="4">
        <v>211</v>
      </c>
      <c r="F210" s="4">
        <f>ROUND(Source!Y183,O210)</f>
        <v>0</v>
      </c>
      <c r="G210" s="4" t="s">
        <v>82</v>
      </c>
      <c r="H210" s="4" t="s">
        <v>83</v>
      </c>
      <c r="I210" s="4"/>
      <c r="J210" s="4"/>
      <c r="K210" s="4">
        <v>211</v>
      </c>
      <c r="L210" s="4">
        <v>26</v>
      </c>
      <c r="M210" s="4">
        <v>3</v>
      </c>
      <c r="N210" s="4" t="s">
        <v>5</v>
      </c>
      <c r="O210" s="4">
        <v>1</v>
      </c>
      <c r="P210" s="4"/>
      <c r="Q210" s="4"/>
      <c r="R210" s="4"/>
      <c r="S210" s="4"/>
      <c r="T210" s="4"/>
      <c r="U210" s="4"/>
      <c r="V210" s="4"/>
      <c r="W210" s="4"/>
    </row>
    <row r="211" spans="1:245" x14ac:dyDescent="0.2">
      <c r="A211" s="4">
        <v>50</v>
      </c>
      <c r="B211" s="4">
        <v>0</v>
      </c>
      <c r="C211" s="4">
        <v>0</v>
      </c>
      <c r="D211" s="4">
        <v>1</v>
      </c>
      <c r="E211" s="4">
        <v>224</v>
      </c>
      <c r="F211" s="4">
        <f>ROUND(Source!AR183,O211)</f>
        <v>0</v>
      </c>
      <c r="G211" s="4" t="s">
        <v>84</v>
      </c>
      <c r="H211" s="4" t="s">
        <v>85</v>
      </c>
      <c r="I211" s="4"/>
      <c r="J211" s="4"/>
      <c r="K211" s="4">
        <v>224</v>
      </c>
      <c r="L211" s="4">
        <v>27</v>
      </c>
      <c r="M211" s="4">
        <v>3</v>
      </c>
      <c r="N211" s="4" t="s">
        <v>5</v>
      </c>
      <c r="O211" s="4">
        <v>1</v>
      </c>
      <c r="P211" s="4"/>
      <c r="Q211" s="4"/>
      <c r="R211" s="4"/>
      <c r="S211" s="4"/>
      <c r="T211" s="4"/>
      <c r="U211" s="4"/>
      <c r="V211" s="4"/>
      <c r="W211" s="4"/>
    </row>
    <row r="213" spans="1:245" x14ac:dyDescent="0.2">
      <c r="A213" s="1">
        <v>5</v>
      </c>
      <c r="B213" s="1">
        <v>1</v>
      </c>
      <c r="C213" s="1"/>
      <c r="D213" s="1">
        <f>ROW(A224)</f>
        <v>224</v>
      </c>
      <c r="E213" s="1"/>
      <c r="F213" s="1" t="s">
        <v>15</v>
      </c>
      <c r="G213" s="1" t="s">
        <v>136</v>
      </c>
      <c r="H213" s="1" t="s">
        <v>5</v>
      </c>
      <c r="I213" s="1">
        <v>0</v>
      </c>
      <c r="J213" s="1"/>
      <c r="K213" s="1">
        <v>0</v>
      </c>
      <c r="L213" s="1"/>
      <c r="M213" s="1"/>
      <c r="N213" s="1"/>
      <c r="O213" s="1"/>
      <c r="P213" s="1"/>
      <c r="Q213" s="1"/>
      <c r="R213" s="1"/>
      <c r="S213" s="1"/>
      <c r="T213" s="1"/>
      <c r="U213" s="1" t="s">
        <v>5</v>
      </c>
      <c r="V213" s="1">
        <v>0</v>
      </c>
      <c r="W213" s="1"/>
      <c r="X213" s="1"/>
      <c r="Y213" s="1"/>
      <c r="Z213" s="1"/>
      <c r="AA213" s="1"/>
      <c r="AB213" s="1" t="s">
        <v>5</v>
      </c>
      <c r="AC213" s="1" t="s">
        <v>5</v>
      </c>
      <c r="AD213" s="1" t="s">
        <v>5</v>
      </c>
      <c r="AE213" s="1" t="s">
        <v>5</v>
      </c>
      <c r="AF213" s="1" t="s">
        <v>5</v>
      </c>
      <c r="AG213" s="1" t="s">
        <v>5</v>
      </c>
      <c r="AH213" s="1"/>
      <c r="AI213" s="1"/>
      <c r="AJ213" s="1"/>
      <c r="AK213" s="1"/>
      <c r="AL213" s="1"/>
      <c r="AM213" s="1"/>
      <c r="AN213" s="1"/>
      <c r="AO213" s="1"/>
      <c r="AP213" s="1" t="s">
        <v>5</v>
      </c>
      <c r="AQ213" s="1" t="s">
        <v>5</v>
      </c>
      <c r="AR213" s="1" t="s">
        <v>5</v>
      </c>
      <c r="AS213" s="1"/>
      <c r="AT213" s="1"/>
      <c r="AU213" s="1"/>
      <c r="AV213" s="1"/>
      <c r="AW213" s="1"/>
      <c r="AX213" s="1"/>
      <c r="AY213" s="1"/>
      <c r="AZ213" s="1" t="s">
        <v>5</v>
      </c>
      <c r="BA213" s="1"/>
      <c r="BB213" s="1" t="s">
        <v>5</v>
      </c>
      <c r="BC213" s="1" t="s">
        <v>5</v>
      </c>
      <c r="BD213" s="1" t="s">
        <v>5</v>
      </c>
      <c r="BE213" s="1" t="s">
        <v>5</v>
      </c>
      <c r="BF213" s="1" t="s">
        <v>5</v>
      </c>
      <c r="BG213" s="1" t="s">
        <v>5</v>
      </c>
      <c r="BH213" s="1" t="s">
        <v>5</v>
      </c>
      <c r="BI213" s="1" t="s">
        <v>5</v>
      </c>
      <c r="BJ213" s="1" t="s">
        <v>5</v>
      </c>
      <c r="BK213" s="1" t="s">
        <v>5</v>
      </c>
      <c r="BL213" s="1" t="s">
        <v>5</v>
      </c>
      <c r="BM213" s="1" t="s">
        <v>5</v>
      </c>
      <c r="BN213" s="1" t="s">
        <v>5</v>
      </c>
      <c r="BO213" s="1" t="s">
        <v>5</v>
      </c>
      <c r="BP213" s="1" t="s">
        <v>5</v>
      </c>
      <c r="BQ213" s="1"/>
      <c r="BR213" s="1"/>
      <c r="BS213" s="1"/>
      <c r="BT213" s="1"/>
      <c r="BU213" s="1"/>
      <c r="BV213" s="1"/>
      <c r="BW213" s="1"/>
      <c r="BX213" s="1">
        <v>0</v>
      </c>
      <c r="BY213" s="1"/>
      <c r="BZ213" s="1"/>
      <c r="CA213" s="1"/>
      <c r="CB213" s="1"/>
      <c r="CC213" s="1"/>
      <c r="CD213" s="1"/>
      <c r="CE213" s="1"/>
      <c r="CF213" s="1"/>
      <c r="CG213" s="1"/>
      <c r="CH213" s="1"/>
      <c r="CI213" s="1"/>
      <c r="CJ213" s="1">
        <v>0</v>
      </c>
    </row>
    <row r="215" spans="1:245" x14ac:dyDescent="0.2">
      <c r="A215" s="2">
        <v>52</v>
      </c>
      <c r="B215" s="2">
        <f t="shared" ref="B215:G215" si="76">B224</f>
        <v>1</v>
      </c>
      <c r="C215" s="2">
        <f t="shared" si="76"/>
        <v>5</v>
      </c>
      <c r="D215" s="2">
        <f t="shared" si="76"/>
        <v>213</v>
      </c>
      <c r="E215" s="2">
        <f t="shared" si="76"/>
        <v>0</v>
      </c>
      <c r="F215" s="2" t="str">
        <f t="shared" si="76"/>
        <v>Новый подраздел</v>
      </c>
      <c r="G215" s="2" t="str">
        <f t="shared" si="76"/>
        <v>Потолок</v>
      </c>
      <c r="H215" s="2"/>
      <c r="I215" s="2"/>
      <c r="J215" s="2"/>
      <c r="K215" s="2"/>
      <c r="L215" s="2"/>
      <c r="M215" s="2"/>
      <c r="N215" s="2"/>
      <c r="O215" s="2">
        <f t="shared" ref="O215:AT215" si="77">O224</f>
        <v>0</v>
      </c>
      <c r="P215" s="2">
        <f t="shared" si="77"/>
        <v>0</v>
      </c>
      <c r="Q215" s="2">
        <f t="shared" si="77"/>
        <v>0</v>
      </c>
      <c r="R215" s="2">
        <f t="shared" si="77"/>
        <v>0</v>
      </c>
      <c r="S215" s="2">
        <f t="shared" si="77"/>
        <v>0</v>
      </c>
      <c r="T215" s="2">
        <f t="shared" si="77"/>
        <v>0</v>
      </c>
      <c r="U215" s="2">
        <f t="shared" si="77"/>
        <v>0</v>
      </c>
      <c r="V215" s="2">
        <f t="shared" si="77"/>
        <v>0</v>
      </c>
      <c r="W215" s="2">
        <f t="shared" si="77"/>
        <v>0</v>
      </c>
      <c r="X215" s="2">
        <f t="shared" si="77"/>
        <v>0</v>
      </c>
      <c r="Y215" s="2">
        <f t="shared" si="77"/>
        <v>0</v>
      </c>
      <c r="Z215" s="2">
        <f t="shared" si="77"/>
        <v>0</v>
      </c>
      <c r="AA215" s="2">
        <f t="shared" si="77"/>
        <v>0</v>
      </c>
      <c r="AB215" s="2">
        <f t="shared" si="77"/>
        <v>0</v>
      </c>
      <c r="AC215" s="2">
        <f t="shared" si="77"/>
        <v>0</v>
      </c>
      <c r="AD215" s="2">
        <f t="shared" si="77"/>
        <v>0</v>
      </c>
      <c r="AE215" s="2">
        <f t="shared" si="77"/>
        <v>0</v>
      </c>
      <c r="AF215" s="2">
        <f t="shared" si="77"/>
        <v>0</v>
      </c>
      <c r="AG215" s="2">
        <f t="shared" si="77"/>
        <v>0</v>
      </c>
      <c r="AH215" s="2">
        <f t="shared" si="77"/>
        <v>0</v>
      </c>
      <c r="AI215" s="2">
        <f t="shared" si="77"/>
        <v>0</v>
      </c>
      <c r="AJ215" s="2">
        <f t="shared" si="77"/>
        <v>0</v>
      </c>
      <c r="AK215" s="2">
        <f t="shared" si="77"/>
        <v>0</v>
      </c>
      <c r="AL215" s="2">
        <f t="shared" si="77"/>
        <v>0</v>
      </c>
      <c r="AM215" s="2">
        <f t="shared" si="77"/>
        <v>0</v>
      </c>
      <c r="AN215" s="2">
        <f t="shared" si="77"/>
        <v>0</v>
      </c>
      <c r="AO215" s="2">
        <f t="shared" si="77"/>
        <v>0</v>
      </c>
      <c r="AP215" s="2">
        <f t="shared" si="77"/>
        <v>0</v>
      </c>
      <c r="AQ215" s="2">
        <f t="shared" si="77"/>
        <v>0</v>
      </c>
      <c r="AR215" s="2">
        <f t="shared" si="77"/>
        <v>0</v>
      </c>
      <c r="AS215" s="2">
        <f t="shared" si="77"/>
        <v>0</v>
      </c>
      <c r="AT215" s="2">
        <f t="shared" si="77"/>
        <v>0</v>
      </c>
      <c r="AU215" s="2">
        <f t="shared" ref="AU215:BZ215" si="78">AU224</f>
        <v>0</v>
      </c>
      <c r="AV215" s="2">
        <f t="shared" si="78"/>
        <v>0</v>
      </c>
      <c r="AW215" s="2">
        <f t="shared" si="78"/>
        <v>0</v>
      </c>
      <c r="AX215" s="2">
        <f t="shared" si="78"/>
        <v>0</v>
      </c>
      <c r="AY215" s="2">
        <f t="shared" si="78"/>
        <v>0</v>
      </c>
      <c r="AZ215" s="2">
        <f t="shared" si="78"/>
        <v>0</v>
      </c>
      <c r="BA215" s="2">
        <f t="shared" si="78"/>
        <v>0</v>
      </c>
      <c r="BB215" s="2">
        <f t="shared" si="78"/>
        <v>0</v>
      </c>
      <c r="BC215" s="2">
        <f t="shared" si="78"/>
        <v>0</v>
      </c>
      <c r="BD215" s="2">
        <f t="shared" si="78"/>
        <v>0</v>
      </c>
      <c r="BE215" s="2">
        <f t="shared" si="78"/>
        <v>0</v>
      </c>
      <c r="BF215" s="2">
        <f t="shared" si="78"/>
        <v>0</v>
      </c>
      <c r="BG215" s="2">
        <f t="shared" si="78"/>
        <v>0</v>
      </c>
      <c r="BH215" s="2">
        <f t="shared" si="78"/>
        <v>0</v>
      </c>
      <c r="BI215" s="2">
        <f t="shared" si="78"/>
        <v>0</v>
      </c>
      <c r="BJ215" s="2">
        <f t="shared" si="78"/>
        <v>0</v>
      </c>
      <c r="BK215" s="2">
        <f t="shared" si="78"/>
        <v>0</v>
      </c>
      <c r="BL215" s="2">
        <f t="shared" si="78"/>
        <v>0</v>
      </c>
      <c r="BM215" s="2">
        <f t="shared" si="78"/>
        <v>0</v>
      </c>
      <c r="BN215" s="2">
        <f t="shared" si="78"/>
        <v>0</v>
      </c>
      <c r="BO215" s="2">
        <f t="shared" si="78"/>
        <v>0</v>
      </c>
      <c r="BP215" s="2">
        <f t="shared" si="78"/>
        <v>0</v>
      </c>
      <c r="BQ215" s="2">
        <f t="shared" si="78"/>
        <v>0</v>
      </c>
      <c r="BR215" s="2">
        <f t="shared" si="78"/>
        <v>0</v>
      </c>
      <c r="BS215" s="2">
        <f t="shared" si="78"/>
        <v>0</v>
      </c>
      <c r="BT215" s="2">
        <f t="shared" si="78"/>
        <v>0</v>
      </c>
      <c r="BU215" s="2">
        <f t="shared" si="78"/>
        <v>0</v>
      </c>
      <c r="BV215" s="2">
        <f t="shared" si="78"/>
        <v>0</v>
      </c>
      <c r="BW215" s="2">
        <f t="shared" si="78"/>
        <v>0</v>
      </c>
      <c r="BX215" s="2">
        <f t="shared" si="78"/>
        <v>0</v>
      </c>
      <c r="BY215" s="2">
        <f t="shared" si="78"/>
        <v>0</v>
      </c>
      <c r="BZ215" s="2">
        <f t="shared" si="78"/>
        <v>0</v>
      </c>
      <c r="CA215" s="2">
        <f t="shared" ref="CA215:DF215" si="79">CA224</f>
        <v>0</v>
      </c>
      <c r="CB215" s="2">
        <f t="shared" si="79"/>
        <v>0</v>
      </c>
      <c r="CC215" s="2">
        <f t="shared" si="79"/>
        <v>0</v>
      </c>
      <c r="CD215" s="2">
        <f t="shared" si="79"/>
        <v>0</v>
      </c>
      <c r="CE215" s="2">
        <f t="shared" si="79"/>
        <v>0</v>
      </c>
      <c r="CF215" s="2">
        <f t="shared" si="79"/>
        <v>0</v>
      </c>
      <c r="CG215" s="2">
        <f t="shared" si="79"/>
        <v>0</v>
      </c>
      <c r="CH215" s="2">
        <f t="shared" si="79"/>
        <v>0</v>
      </c>
      <c r="CI215" s="2">
        <f t="shared" si="79"/>
        <v>0</v>
      </c>
      <c r="CJ215" s="2">
        <f t="shared" si="79"/>
        <v>0</v>
      </c>
      <c r="CK215" s="2">
        <f t="shared" si="79"/>
        <v>0</v>
      </c>
      <c r="CL215" s="2">
        <f t="shared" si="79"/>
        <v>0</v>
      </c>
      <c r="CM215" s="2">
        <f t="shared" si="79"/>
        <v>0</v>
      </c>
      <c r="CN215" s="2">
        <f t="shared" si="79"/>
        <v>0</v>
      </c>
      <c r="CO215" s="2">
        <f t="shared" si="79"/>
        <v>0</v>
      </c>
      <c r="CP215" s="2">
        <f t="shared" si="79"/>
        <v>0</v>
      </c>
      <c r="CQ215" s="2">
        <f t="shared" si="79"/>
        <v>0</v>
      </c>
      <c r="CR215" s="2">
        <f t="shared" si="79"/>
        <v>0</v>
      </c>
      <c r="CS215" s="2">
        <f t="shared" si="79"/>
        <v>0</v>
      </c>
      <c r="CT215" s="2">
        <f t="shared" si="79"/>
        <v>0</v>
      </c>
      <c r="CU215" s="2">
        <f t="shared" si="79"/>
        <v>0</v>
      </c>
      <c r="CV215" s="2">
        <f t="shared" si="79"/>
        <v>0</v>
      </c>
      <c r="CW215" s="2">
        <f t="shared" si="79"/>
        <v>0</v>
      </c>
      <c r="CX215" s="2">
        <f t="shared" si="79"/>
        <v>0</v>
      </c>
      <c r="CY215" s="2">
        <f t="shared" si="79"/>
        <v>0</v>
      </c>
      <c r="CZ215" s="2">
        <f t="shared" si="79"/>
        <v>0</v>
      </c>
      <c r="DA215" s="2">
        <f t="shared" si="79"/>
        <v>0</v>
      </c>
      <c r="DB215" s="2">
        <f t="shared" si="79"/>
        <v>0</v>
      </c>
      <c r="DC215" s="2">
        <f t="shared" si="79"/>
        <v>0</v>
      </c>
      <c r="DD215" s="2">
        <f t="shared" si="79"/>
        <v>0</v>
      </c>
      <c r="DE215" s="2">
        <f t="shared" si="79"/>
        <v>0</v>
      </c>
      <c r="DF215" s="2">
        <f t="shared" si="79"/>
        <v>0</v>
      </c>
      <c r="DG215" s="3">
        <f t="shared" ref="DG215:EL215" si="80">DG224</f>
        <v>0</v>
      </c>
      <c r="DH215" s="3">
        <f t="shared" si="80"/>
        <v>0</v>
      </c>
      <c r="DI215" s="3">
        <f t="shared" si="80"/>
        <v>0</v>
      </c>
      <c r="DJ215" s="3">
        <f t="shared" si="80"/>
        <v>0</v>
      </c>
      <c r="DK215" s="3">
        <f t="shared" si="80"/>
        <v>0</v>
      </c>
      <c r="DL215" s="3">
        <f t="shared" si="80"/>
        <v>0</v>
      </c>
      <c r="DM215" s="3">
        <f t="shared" si="80"/>
        <v>0</v>
      </c>
      <c r="DN215" s="3">
        <f t="shared" si="80"/>
        <v>0</v>
      </c>
      <c r="DO215" s="3">
        <f t="shared" si="80"/>
        <v>0</v>
      </c>
      <c r="DP215" s="3">
        <f t="shared" si="80"/>
        <v>0</v>
      </c>
      <c r="DQ215" s="3">
        <f t="shared" si="80"/>
        <v>0</v>
      </c>
      <c r="DR215" s="3">
        <f t="shared" si="80"/>
        <v>0</v>
      </c>
      <c r="DS215" s="3">
        <f t="shared" si="80"/>
        <v>0</v>
      </c>
      <c r="DT215" s="3">
        <f t="shared" si="80"/>
        <v>0</v>
      </c>
      <c r="DU215" s="3">
        <f t="shared" si="80"/>
        <v>0</v>
      </c>
      <c r="DV215" s="3">
        <f t="shared" si="80"/>
        <v>0</v>
      </c>
      <c r="DW215" s="3">
        <f t="shared" si="80"/>
        <v>0</v>
      </c>
      <c r="DX215" s="3">
        <f t="shared" si="80"/>
        <v>0</v>
      </c>
      <c r="DY215" s="3">
        <f t="shared" si="80"/>
        <v>0</v>
      </c>
      <c r="DZ215" s="3">
        <f t="shared" si="80"/>
        <v>0</v>
      </c>
      <c r="EA215" s="3">
        <f t="shared" si="80"/>
        <v>0</v>
      </c>
      <c r="EB215" s="3">
        <f t="shared" si="80"/>
        <v>0</v>
      </c>
      <c r="EC215" s="3">
        <f t="shared" si="80"/>
        <v>0</v>
      </c>
      <c r="ED215" s="3">
        <f t="shared" si="80"/>
        <v>0</v>
      </c>
      <c r="EE215" s="3">
        <f t="shared" si="80"/>
        <v>0</v>
      </c>
      <c r="EF215" s="3">
        <f t="shared" si="80"/>
        <v>0</v>
      </c>
      <c r="EG215" s="3">
        <f t="shared" si="80"/>
        <v>0</v>
      </c>
      <c r="EH215" s="3">
        <f t="shared" si="80"/>
        <v>0</v>
      </c>
      <c r="EI215" s="3">
        <f t="shared" si="80"/>
        <v>0</v>
      </c>
      <c r="EJ215" s="3">
        <f t="shared" si="80"/>
        <v>0</v>
      </c>
      <c r="EK215" s="3">
        <f t="shared" si="80"/>
        <v>0</v>
      </c>
      <c r="EL215" s="3">
        <f t="shared" si="80"/>
        <v>0</v>
      </c>
      <c r="EM215" s="3">
        <f t="shared" ref="EM215:FR215" si="81">EM224</f>
        <v>0</v>
      </c>
      <c r="EN215" s="3">
        <f t="shared" si="81"/>
        <v>0</v>
      </c>
      <c r="EO215" s="3">
        <f t="shared" si="81"/>
        <v>0</v>
      </c>
      <c r="EP215" s="3">
        <f t="shared" si="81"/>
        <v>0</v>
      </c>
      <c r="EQ215" s="3">
        <f t="shared" si="81"/>
        <v>0</v>
      </c>
      <c r="ER215" s="3">
        <f t="shared" si="81"/>
        <v>0</v>
      </c>
      <c r="ES215" s="3">
        <f t="shared" si="81"/>
        <v>0</v>
      </c>
      <c r="ET215" s="3">
        <f t="shared" si="81"/>
        <v>0</v>
      </c>
      <c r="EU215" s="3">
        <f t="shared" si="81"/>
        <v>0</v>
      </c>
      <c r="EV215" s="3">
        <f t="shared" si="81"/>
        <v>0</v>
      </c>
      <c r="EW215" s="3">
        <f t="shared" si="81"/>
        <v>0</v>
      </c>
      <c r="EX215" s="3">
        <f t="shared" si="81"/>
        <v>0</v>
      </c>
      <c r="EY215" s="3">
        <f t="shared" si="81"/>
        <v>0</v>
      </c>
      <c r="EZ215" s="3">
        <f t="shared" si="81"/>
        <v>0</v>
      </c>
      <c r="FA215" s="3">
        <f t="shared" si="81"/>
        <v>0</v>
      </c>
      <c r="FB215" s="3">
        <f t="shared" si="81"/>
        <v>0</v>
      </c>
      <c r="FC215" s="3">
        <f t="shared" si="81"/>
        <v>0</v>
      </c>
      <c r="FD215" s="3">
        <f t="shared" si="81"/>
        <v>0</v>
      </c>
      <c r="FE215" s="3">
        <f t="shared" si="81"/>
        <v>0</v>
      </c>
      <c r="FF215" s="3">
        <f t="shared" si="81"/>
        <v>0</v>
      </c>
      <c r="FG215" s="3">
        <f t="shared" si="81"/>
        <v>0</v>
      </c>
      <c r="FH215" s="3">
        <f t="shared" si="81"/>
        <v>0</v>
      </c>
      <c r="FI215" s="3">
        <f t="shared" si="81"/>
        <v>0</v>
      </c>
      <c r="FJ215" s="3">
        <f t="shared" si="81"/>
        <v>0</v>
      </c>
      <c r="FK215" s="3">
        <f t="shared" si="81"/>
        <v>0</v>
      </c>
      <c r="FL215" s="3">
        <f t="shared" si="81"/>
        <v>0</v>
      </c>
      <c r="FM215" s="3">
        <f t="shared" si="81"/>
        <v>0</v>
      </c>
      <c r="FN215" s="3">
        <f t="shared" si="81"/>
        <v>0</v>
      </c>
      <c r="FO215" s="3">
        <f t="shared" si="81"/>
        <v>0</v>
      </c>
      <c r="FP215" s="3">
        <f t="shared" si="81"/>
        <v>0</v>
      </c>
      <c r="FQ215" s="3">
        <f t="shared" si="81"/>
        <v>0</v>
      </c>
      <c r="FR215" s="3">
        <f t="shared" si="81"/>
        <v>0</v>
      </c>
      <c r="FS215" s="3">
        <f t="shared" ref="FS215:GX215" si="82">FS224</f>
        <v>0</v>
      </c>
      <c r="FT215" s="3">
        <f t="shared" si="82"/>
        <v>0</v>
      </c>
      <c r="FU215" s="3">
        <f t="shared" si="82"/>
        <v>0</v>
      </c>
      <c r="FV215" s="3">
        <f t="shared" si="82"/>
        <v>0</v>
      </c>
      <c r="FW215" s="3">
        <f t="shared" si="82"/>
        <v>0</v>
      </c>
      <c r="FX215" s="3">
        <f t="shared" si="82"/>
        <v>0</v>
      </c>
      <c r="FY215" s="3">
        <f t="shared" si="82"/>
        <v>0</v>
      </c>
      <c r="FZ215" s="3">
        <f t="shared" si="82"/>
        <v>0</v>
      </c>
      <c r="GA215" s="3">
        <f t="shared" si="82"/>
        <v>0</v>
      </c>
      <c r="GB215" s="3">
        <f t="shared" si="82"/>
        <v>0</v>
      </c>
      <c r="GC215" s="3">
        <f t="shared" si="82"/>
        <v>0</v>
      </c>
      <c r="GD215" s="3">
        <f t="shared" si="82"/>
        <v>0</v>
      </c>
      <c r="GE215" s="3">
        <f t="shared" si="82"/>
        <v>0</v>
      </c>
      <c r="GF215" s="3">
        <f t="shared" si="82"/>
        <v>0</v>
      </c>
      <c r="GG215" s="3">
        <f t="shared" si="82"/>
        <v>0</v>
      </c>
      <c r="GH215" s="3">
        <f t="shared" si="82"/>
        <v>0</v>
      </c>
      <c r="GI215" s="3">
        <f t="shared" si="82"/>
        <v>0</v>
      </c>
      <c r="GJ215" s="3">
        <f t="shared" si="82"/>
        <v>0</v>
      </c>
      <c r="GK215" s="3">
        <f t="shared" si="82"/>
        <v>0</v>
      </c>
      <c r="GL215" s="3">
        <f t="shared" si="82"/>
        <v>0</v>
      </c>
      <c r="GM215" s="3">
        <f t="shared" si="82"/>
        <v>0</v>
      </c>
      <c r="GN215" s="3">
        <f t="shared" si="82"/>
        <v>0</v>
      </c>
      <c r="GO215" s="3">
        <f t="shared" si="82"/>
        <v>0</v>
      </c>
      <c r="GP215" s="3">
        <f t="shared" si="82"/>
        <v>0</v>
      </c>
      <c r="GQ215" s="3">
        <f t="shared" si="82"/>
        <v>0</v>
      </c>
      <c r="GR215" s="3">
        <f t="shared" si="82"/>
        <v>0</v>
      </c>
      <c r="GS215" s="3">
        <f t="shared" si="82"/>
        <v>0</v>
      </c>
      <c r="GT215" s="3">
        <f t="shared" si="82"/>
        <v>0</v>
      </c>
      <c r="GU215" s="3">
        <f t="shared" si="82"/>
        <v>0</v>
      </c>
      <c r="GV215" s="3">
        <f t="shared" si="82"/>
        <v>0</v>
      </c>
      <c r="GW215" s="3">
        <f t="shared" si="82"/>
        <v>0</v>
      </c>
      <c r="GX215" s="3">
        <f t="shared" si="82"/>
        <v>0</v>
      </c>
    </row>
    <row r="217" spans="1:245" x14ac:dyDescent="0.2">
      <c r="A217">
        <v>17</v>
      </c>
      <c r="B217">
        <v>1</v>
      </c>
      <c r="C217">
        <f>ROW(SmtRes!A30)</f>
        <v>30</v>
      </c>
      <c r="D217">
        <f>ROW(EtalonRes!A30)</f>
        <v>30</v>
      </c>
      <c r="E217" t="s">
        <v>137</v>
      </c>
      <c r="F217" t="s">
        <v>138</v>
      </c>
      <c r="G217" t="s">
        <v>139</v>
      </c>
      <c r="H217" t="s">
        <v>20</v>
      </c>
      <c r="I217">
        <v>0</v>
      </c>
      <c r="J217">
        <v>0</v>
      </c>
      <c r="O217">
        <f t="shared" ref="O217:O222" si="83">ROUND(CP217,1)</f>
        <v>0</v>
      </c>
      <c r="P217">
        <f t="shared" ref="P217:P222" si="84">ROUND(CQ217*I217,1)</f>
        <v>0</v>
      </c>
      <c r="Q217">
        <f t="shared" ref="Q217:Q222" si="85">ROUND(CR217*I217,1)</f>
        <v>0</v>
      </c>
      <c r="R217">
        <f t="shared" ref="R217:R222" si="86">ROUND(CS217*I217,1)</f>
        <v>0</v>
      </c>
      <c r="S217">
        <f t="shared" ref="S217:S222" si="87">ROUND(CT217*I217,1)</f>
        <v>0</v>
      </c>
      <c r="T217">
        <f t="shared" ref="T217:T222" si="88">ROUND(CU217*I217,1)</f>
        <v>0</v>
      </c>
      <c r="U217">
        <f t="shared" ref="U217:U222" si="89">CV217*I217</f>
        <v>0</v>
      </c>
      <c r="V217">
        <f t="shared" ref="V217:V222" si="90">CW217*I217</f>
        <v>0</v>
      </c>
      <c r="W217">
        <f t="shared" ref="W217:W222" si="91">ROUND(CX217*I217,1)</f>
        <v>0</v>
      </c>
      <c r="X217">
        <f t="shared" ref="X217:Y222" si="92">ROUND(CY217,1)</f>
        <v>0</v>
      </c>
      <c r="Y217">
        <f t="shared" si="92"/>
        <v>0</v>
      </c>
      <c r="AA217">
        <v>47538294</v>
      </c>
      <c r="AB217">
        <f t="shared" ref="AB217:AB222" si="93">ROUND((AC217+AD217+AF217),1)</f>
        <v>6848.9</v>
      </c>
      <c r="AC217">
        <f t="shared" ref="AC217:AC222" si="94">ROUND((ES217),1)</f>
        <v>5335.4</v>
      </c>
      <c r="AD217">
        <f>ROUND(((((ET217*1.25))-((EU217*1.25)))+AE217),1)</f>
        <v>405.9</v>
      </c>
      <c r="AE217">
        <f>ROUND(((EU217*1.25)),1)</f>
        <v>79.2</v>
      </c>
      <c r="AF217">
        <f>ROUND(((EV217*1.15)),1)</f>
        <v>1107.5999999999999</v>
      </c>
      <c r="AG217">
        <f t="shared" ref="AG217:AG222" si="95">ROUND((AP217),1)</f>
        <v>0</v>
      </c>
      <c r="AH217">
        <f>((EW217*1.15))</f>
        <v>117.82899999999998</v>
      </c>
      <c r="AI217">
        <f>((EX217*1.25))</f>
        <v>6.6749999999999998</v>
      </c>
      <c r="AJ217">
        <f t="shared" ref="AJ217:AJ222" si="96">(AS217)</f>
        <v>0</v>
      </c>
      <c r="AK217">
        <v>6623.23</v>
      </c>
      <c r="AL217">
        <v>5335.4</v>
      </c>
      <c r="AM217">
        <v>324.70999999999998</v>
      </c>
      <c r="AN217">
        <v>63.39</v>
      </c>
      <c r="AO217">
        <v>963.12</v>
      </c>
      <c r="AP217">
        <v>0</v>
      </c>
      <c r="AQ217">
        <v>102.46</v>
      </c>
      <c r="AR217">
        <v>5.34</v>
      </c>
      <c r="AS217">
        <v>0</v>
      </c>
      <c r="AT217">
        <v>95</v>
      </c>
      <c r="AU217">
        <v>47</v>
      </c>
      <c r="AV217">
        <v>1</v>
      </c>
      <c r="AW217">
        <v>1</v>
      </c>
      <c r="AZ217">
        <v>1</v>
      </c>
      <c r="BA217">
        <v>32.83</v>
      </c>
      <c r="BB217">
        <v>12.26</v>
      </c>
      <c r="BC217">
        <v>9.73</v>
      </c>
      <c r="BD217" t="s">
        <v>5</v>
      </c>
      <c r="BE217" t="s">
        <v>5</v>
      </c>
      <c r="BF217" t="s">
        <v>5</v>
      </c>
      <c r="BG217" t="s">
        <v>5</v>
      </c>
      <c r="BH217">
        <v>0</v>
      </c>
      <c r="BI217">
        <v>1</v>
      </c>
      <c r="BJ217" t="s">
        <v>140</v>
      </c>
      <c r="BM217">
        <v>15001</v>
      </c>
      <c r="BN217">
        <v>0</v>
      </c>
      <c r="BO217" t="s">
        <v>138</v>
      </c>
      <c r="BP217">
        <v>1</v>
      </c>
      <c r="BQ217">
        <v>2</v>
      </c>
      <c r="BR217">
        <v>0</v>
      </c>
      <c r="BS217">
        <v>32.83</v>
      </c>
      <c r="BT217">
        <v>1</v>
      </c>
      <c r="BU217">
        <v>1</v>
      </c>
      <c r="BV217">
        <v>1</v>
      </c>
      <c r="BW217">
        <v>1</v>
      </c>
      <c r="BX217">
        <v>1</v>
      </c>
      <c r="BY217" t="s">
        <v>5</v>
      </c>
      <c r="BZ217">
        <v>105</v>
      </c>
      <c r="CA217">
        <v>55</v>
      </c>
      <c r="CE217">
        <v>0</v>
      </c>
      <c r="CF217">
        <v>0</v>
      </c>
      <c r="CG217">
        <v>0</v>
      </c>
      <c r="CM217">
        <v>0</v>
      </c>
      <c r="CN217" t="s">
        <v>648</v>
      </c>
      <c r="CO217">
        <v>0</v>
      </c>
      <c r="CP217">
        <f t="shared" ref="CP217:CP222" si="97">(P217+Q217+S217)</f>
        <v>0</v>
      </c>
      <c r="CQ217">
        <f t="shared" ref="CQ217:CQ222" si="98">AC217*BC217</f>
        <v>51913.441999999995</v>
      </c>
      <c r="CR217">
        <f t="shared" ref="CR217:CR222" si="99">AD217*BB217</f>
        <v>4976.3339999999998</v>
      </c>
      <c r="CS217">
        <f t="shared" ref="CS217:CS222" si="100">AE217*BS217</f>
        <v>2600.136</v>
      </c>
      <c r="CT217">
        <f t="shared" ref="CT217:CT222" si="101">AF217*BA217</f>
        <v>36362.507999999994</v>
      </c>
      <c r="CU217">
        <f t="shared" ref="CU217:CX222" si="102">AG217</f>
        <v>0</v>
      </c>
      <c r="CV217">
        <f t="shared" si="102"/>
        <v>117.82899999999998</v>
      </c>
      <c r="CW217">
        <f t="shared" si="102"/>
        <v>6.6749999999999998</v>
      </c>
      <c r="CX217">
        <f t="shared" si="102"/>
        <v>0</v>
      </c>
      <c r="CY217">
        <f t="shared" ref="CY217:CY222" si="103">(((S217+R217)*AT217)/100)</f>
        <v>0</v>
      </c>
      <c r="CZ217">
        <f t="shared" ref="CZ217:CZ222" si="104">(((S217+R217)*AU217)/100)</f>
        <v>0</v>
      </c>
      <c r="DC217" t="s">
        <v>5</v>
      </c>
      <c r="DD217" t="s">
        <v>5</v>
      </c>
      <c r="DE217" t="s">
        <v>127</v>
      </c>
      <c r="DF217" t="s">
        <v>127</v>
      </c>
      <c r="DG217" t="s">
        <v>128</v>
      </c>
      <c r="DH217" t="s">
        <v>5</v>
      </c>
      <c r="DI217" t="s">
        <v>128</v>
      </c>
      <c r="DJ217" t="s">
        <v>127</v>
      </c>
      <c r="DK217" t="s">
        <v>5</v>
      </c>
      <c r="DL217" t="s">
        <v>5</v>
      </c>
      <c r="DM217" t="s">
        <v>5</v>
      </c>
      <c r="DN217">
        <v>0</v>
      </c>
      <c r="DO217">
        <v>0</v>
      </c>
      <c r="DP217">
        <v>1</v>
      </c>
      <c r="DQ217">
        <v>1</v>
      </c>
      <c r="DU217">
        <v>1005</v>
      </c>
      <c r="DV217" t="s">
        <v>20</v>
      </c>
      <c r="DW217" t="s">
        <v>20</v>
      </c>
      <c r="DX217">
        <v>100</v>
      </c>
      <c r="EE217">
        <v>44314400</v>
      </c>
      <c r="EF217">
        <v>2</v>
      </c>
      <c r="EG217" t="s">
        <v>91</v>
      </c>
      <c r="EH217">
        <v>0</v>
      </c>
      <c r="EI217" t="s">
        <v>5</v>
      </c>
      <c r="EJ217">
        <v>1</v>
      </c>
      <c r="EK217">
        <v>15001</v>
      </c>
      <c r="EL217" t="s">
        <v>141</v>
      </c>
      <c r="EM217" t="s">
        <v>142</v>
      </c>
      <c r="EO217" t="s">
        <v>131</v>
      </c>
      <c r="EQ217">
        <v>0</v>
      </c>
      <c r="ER217">
        <v>6623.23</v>
      </c>
      <c r="ES217">
        <v>5335.4</v>
      </c>
      <c r="ET217">
        <v>324.70999999999998</v>
      </c>
      <c r="EU217">
        <v>63.39</v>
      </c>
      <c r="EV217">
        <v>963.12</v>
      </c>
      <c r="EW217">
        <v>102.46</v>
      </c>
      <c r="EX217">
        <v>5.34</v>
      </c>
      <c r="EY217">
        <v>0</v>
      </c>
      <c r="FQ217">
        <v>0</v>
      </c>
      <c r="FR217">
        <f t="shared" ref="FR217:FR222" si="105">ROUND(IF(AND(BH217=3,BI217=3),P217,0),1)</f>
        <v>0</v>
      </c>
      <c r="FS217">
        <v>0</v>
      </c>
      <c r="FT217" t="s">
        <v>94</v>
      </c>
      <c r="FU217" t="s">
        <v>95</v>
      </c>
      <c r="FX217">
        <v>94.5</v>
      </c>
      <c r="FY217">
        <v>46.75</v>
      </c>
      <c r="GA217" t="s">
        <v>5</v>
      </c>
      <c r="GD217">
        <v>1</v>
      </c>
      <c r="GF217">
        <v>-1468535429</v>
      </c>
      <c r="GG217">
        <v>2</v>
      </c>
      <c r="GH217">
        <v>1</v>
      </c>
      <c r="GI217">
        <v>2</v>
      </c>
      <c r="GJ217">
        <v>0</v>
      </c>
      <c r="GK217">
        <v>0</v>
      </c>
      <c r="GL217">
        <f t="shared" ref="GL217:GL222" si="106">ROUND(IF(AND(BH217=3,BI217=3,FS217&lt;&gt;0),P217,0),1)</f>
        <v>0</v>
      </c>
      <c r="GM217">
        <f t="shared" ref="GM217:GM222" si="107">ROUND(O217+X217+Y217,1)+GX217</f>
        <v>0</v>
      </c>
      <c r="GN217">
        <f t="shared" ref="GN217:GN222" si="108">IF(OR(BI217=0,BI217=1),ROUND(O217+X217+Y217,1),0)</f>
        <v>0</v>
      </c>
      <c r="GO217">
        <f t="shared" ref="GO217:GO222" si="109">IF(BI217=2,ROUND(O217+X217+Y217,1),0)</f>
        <v>0</v>
      </c>
      <c r="GP217">
        <f t="shared" ref="GP217:GP222" si="110">IF(BI217=4,ROUND(O217+X217+Y217,1)+GX217,0)</f>
        <v>0</v>
      </c>
      <c r="GR217">
        <v>0</v>
      </c>
      <c r="GS217">
        <v>3</v>
      </c>
      <c r="GT217">
        <v>0</v>
      </c>
      <c r="GU217" t="s">
        <v>5</v>
      </c>
      <c r="GV217">
        <f t="shared" ref="GV217:GV222" si="111">ROUND((GT217),1)</f>
        <v>0</v>
      </c>
      <c r="GW217">
        <v>1</v>
      </c>
      <c r="GX217">
        <f t="shared" ref="GX217:GX222" si="112">ROUND(HC217*I217,1)</f>
        <v>0</v>
      </c>
      <c r="HA217">
        <v>0</v>
      </c>
      <c r="HB217">
        <v>0</v>
      </c>
      <c r="HC217">
        <f t="shared" ref="HC217:HC222" si="113">GV217*GW217</f>
        <v>0</v>
      </c>
      <c r="IK217">
        <v>0</v>
      </c>
    </row>
    <row r="218" spans="1:245" x14ac:dyDescent="0.2">
      <c r="A218">
        <v>17</v>
      </c>
      <c r="B218">
        <v>1</v>
      </c>
      <c r="C218">
        <f>ROW(SmtRes!A39)</f>
        <v>39</v>
      </c>
      <c r="D218">
        <f>ROW(EtalonRes!A39)</f>
        <v>39</v>
      </c>
      <c r="E218" t="s">
        <v>143</v>
      </c>
      <c r="F218" t="s">
        <v>144</v>
      </c>
      <c r="G218" t="s">
        <v>145</v>
      </c>
      <c r="H218" t="s">
        <v>20</v>
      </c>
      <c r="I218">
        <v>0</v>
      </c>
      <c r="J218">
        <v>0</v>
      </c>
      <c r="O218">
        <f t="shared" si="83"/>
        <v>0</v>
      </c>
      <c r="P218">
        <f t="shared" si="84"/>
        <v>0</v>
      </c>
      <c r="Q218">
        <f t="shared" si="85"/>
        <v>0</v>
      </c>
      <c r="R218">
        <f t="shared" si="86"/>
        <v>0</v>
      </c>
      <c r="S218">
        <f t="shared" si="87"/>
        <v>0</v>
      </c>
      <c r="T218">
        <f t="shared" si="88"/>
        <v>0</v>
      </c>
      <c r="U218">
        <f t="shared" si="89"/>
        <v>0</v>
      </c>
      <c r="V218">
        <f t="shared" si="90"/>
        <v>0</v>
      </c>
      <c r="W218">
        <f t="shared" si="91"/>
        <v>0</v>
      </c>
      <c r="X218">
        <f t="shared" si="92"/>
        <v>0</v>
      </c>
      <c r="Y218">
        <f t="shared" si="92"/>
        <v>0</v>
      </c>
      <c r="AA218">
        <v>47538294</v>
      </c>
      <c r="AB218">
        <f t="shared" si="93"/>
        <v>6199.7</v>
      </c>
      <c r="AC218">
        <f t="shared" si="94"/>
        <v>4891.1000000000004</v>
      </c>
      <c r="AD218">
        <f>ROUND((((ET218)-(EU218))+AE218),1)</f>
        <v>0.8</v>
      </c>
      <c r="AE218">
        <f t="shared" ref="AE218:AF222" si="114">ROUND((EU218),1)</f>
        <v>0.3</v>
      </c>
      <c r="AF218">
        <f t="shared" si="114"/>
        <v>1307.8</v>
      </c>
      <c r="AG218">
        <f t="shared" si="95"/>
        <v>0</v>
      </c>
      <c r="AH218">
        <f t="shared" ref="AH218:AI222" si="115">(EW218)</f>
        <v>142.46</v>
      </c>
      <c r="AI218">
        <f t="shared" si="115"/>
        <v>0.02</v>
      </c>
      <c r="AJ218">
        <f t="shared" si="96"/>
        <v>0</v>
      </c>
      <c r="AK218">
        <v>6199.66</v>
      </c>
      <c r="AL218">
        <v>4891.12</v>
      </c>
      <c r="AM218">
        <v>0.76</v>
      </c>
      <c r="AN218">
        <v>0.28999999999999998</v>
      </c>
      <c r="AO218">
        <v>1307.78</v>
      </c>
      <c r="AP218">
        <v>0</v>
      </c>
      <c r="AQ218">
        <v>142.46</v>
      </c>
      <c r="AR218">
        <v>0.02</v>
      </c>
      <c r="AS218">
        <v>0</v>
      </c>
      <c r="AT218">
        <v>77</v>
      </c>
      <c r="AU218">
        <v>50</v>
      </c>
      <c r="AV218">
        <v>1</v>
      </c>
      <c r="AW218">
        <v>1</v>
      </c>
      <c r="AZ218">
        <v>1</v>
      </c>
      <c r="BA218">
        <v>32.83</v>
      </c>
      <c r="BB218">
        <v>13.93</v>
      </c>
      <c r="BC218">
        <v>6.84</v>
      </c>
      <c r="BD218" t="s">
        <v>5</v>
      </c>
      <c r="BE218" t="s">
        <v>5</v>
      </c>
      <c r="BF218" t="s">
        <v>5</v>
      </c>
      <c r="BG218" t="s">
        <v>5</v>
      </c>
      <c r="BH218">
        <v>0</v>
      </c>
      <c r="BI218">
        <v>1</v>
      </c>
      <c r="BJ218" t="s">
        <v>146</v>
      </c>
      <c r="BM218">
        <v>63001</v>
      </c>
      <c r="BN218">
        <v>0</v>
      </c>
      <c r="BO218" t="s">
        <v>144</v>
      </c>
      <c r="BP218">
        <v>1</v>
      </c>
      <c r="BQ218">
        <v>6</v>
      </c>
      <c r="BR218">
        <v>0</v>
      </c>
      <c r="BS218">
        <v>32.83</v>
      </c>
      <c r="BT218">
        <v>1</v>
      </c>
      <c r="BU218">
        <v>1</v>
      </c>
      <c r="BV218">
        <v>1</v>
      </c>
      <c r="BW218">
        <v>1</v>
      </c>
      <c r="BX218">
        <v>1</v>
      </c>
      <c r="BY218" t="s">
        <v>5</v>
      </c>
      <c r="BZ218">
        <v>77</v>
      </c>
      <c r="CA218">
        <v>50</v>
      </c>
      <c r="CE218">
        <v>0</v>
      </c>
      <c r="CF218">
        <v>0</v>
      </c>
      <c r="CG218">
        <v>0</v>
      </c>
      <c r="CM218">
        <v>0</v>
      </c>
      <c r="CN218" t="s">
        <v>5</v>
      </c>
      <c r="CO218">
        <v>0</v>
      </c>
      <c r="CP218">
        <f t="shared" si="97"/>
        <v>0</v>
      </c>
      <c r="CQ218">
        <f t="shared" si="98"/>
        <v>33455.124000000003</v>
      </c>
      <c r="CR218">
        <f t="shared" si="99"/>
        <v>11.144</v>
      </c>
      <c r="CS218">
        <f t="shared" si="100"/>
        <v>9.8489999999999984</v>
      </c>
      <c r="CT218">
        <f t="shared" si="101"/>
        <v>42935.073999999993</v>
      </c>
      <c r="CU218">
        <f t="shared" si="102"/>
        <v>0</v>
      </c>
      <c r="CV218">
        <f t="shared" si="102"/>
        <v>142.46</v>
      </c>
      <c r="CW218">
        <f t="shared" si="102"/>
        <v>0.02</v>
      </c>
      <c r="CX218">
        <f t="shared" si="102"/>
        <v>0</v>
      </c>
      <c r="CY218">
        <f t="shared" si="103"/>
        <v>0</v>
      </c>
      <c r="CZ218">
        <f t="shared" si="104"/>
        <v>0</v>
      </c>
      <c r="DC218" t="s">
        <v>5</v>
      </c>
      <c r="DD218" t="s">
        <v>5</v>
      </c>
      <c r="DE218" t="s">
        <v>5</v>
      </c>
      <c r="DF218" t="s">
        <v>5</v>
      </c>
      <c r="DG218" t="s">
        <v>5</v>
      </c>
      <c r="DH218" t="s">
        <v>5</v>
      </c>
      <c r="DI218" t="s">
        <v>5</v>
      </c>
      <c r="DJ218" t="s">
        <v>5</v>
      </c>
      <c r="DK218" t="s">
        <v>5</v>
      </c>
      <c r="DL218" t="s">
        <v>5</v>
      </c>
      <c r="DM218" t="s">
        <v>5</v>
      </c>
      <c r="DN218">
        <v>0</v>
      </c>
      <c r="DO218">
        <v>0</v>
      </c>
      <c r="DP218">
        <v>1</v>
      </c>
      <c r="DQ218">
        <v>1</v>
      </c>
      <c r="DU218">
        <v>1005</v>
      </c>
      <c r="DV218" t="s">
        <v>20</v>
      </c>
      <c r="DW218" t="s">
        <v>20</v>
      </c>
      <c r="DX218">
        <v>100</v>
      </c>
      <c r="EE218">
        <v>44314460</v>
      </c>
      <c r="EF218">
        <v>6</v>
      </c>
      <c r="EG218" t="s">
        <v>22</v>
      </c>
      <c r="EH218">
        <v>0</v>
      </c>
      <c r="EI218" t="s">
        <v>5</v>
      </c>
      <c r="EJ218">
        <v>1</v>
      </c>
      <c r="EK218">
        <v>63001</v>
      </c>
      <c r="EL218" t="s">
        <v>23</v>
      </c>
      <c r="EM218" t="s">
        <v>24</v>
      </c>
      <c r="EO218" t="s">
        <v>5</v>
      </c>
      <c r="EQ218">
        <v>0</v>
      </c>
      <c r="ER218">
        <v>6199.66</v>
      </c>
      <c r="ES218">
        <v>4891.12</v>
      </c>
      <c r="ET218">
        <v>0.76</v>
      </c>
      <c r="EU218">
        <v>0.28999999999999998</v>
      </c>
      <c r="EV218">
        <v>1307.78</v>
      </c>
      <c r="EW218">
        <v>142.46</v>
      </c>
      <c r="EX218">
        <v>0.02</v>
      </c>
      <c r="EY218">
        <v>0</v>
      </c>
      <c r="FQ218">
        <v>0</v>
      </c>
      <c r="FR218">
        <f t="shared" si="105"/>
        <v>0</v>
      </c>
      <c r="FS218">
        <v>0</v>
      </c>
      <c r="FX218">
        <v>77</v>
      </c>
      <c r="FY218">
        <v>50</v>
      </c>
      <c r="GA218" t="s">
        <v>5</v>
      </c>
      <c r="GD218">
        <v>1</v>
      </c>
      <c r="GF218">
        <v>858707021</v>
      </c>
      <c r="GG218">
        <v>2</v>
      </c>
      <c r="GH218">
        <v>1</v>
      </c>
      <c r="GI218">
        <v>2</v>
      </c>
      <c r="GJ218">
        <v>0</v>
      </c>
      <c r="GK218">
        <v>0</v>
      </c>
      <c r="GL218">
        <f t="shared" si="106"/>
        <v>0</v>
      </c>
      <c r="GM218">
        <f t="shared" si="107"/>
        <v>0</v>
      </c>
      <c r="GN218">
        <f t="shared" si="108"/>
        <v>0</v>
      </c>
      <c r="GO218">
        <f t="shared" si="109"/>
        <v>0</v>
      </c>
      <c r="GP218">
        <f t="shared" si="110"/>
        <v>0</v>
      </c>
      <c r="GR218">
        <v>0</v>
      </c>
      <c r="GS218">
        <v>3</v>
      </c>
      <c r="GT218">
        <v>0</v>
      </c>
      <c r="GU218" t="s">
        <v>5</v>
      </c>
      <c r="GV218">
        <f t="shared" si="111"/>
        <v>0</v>
      </c>
      <c r="GW218">
        <v>1</v>
      </c>
      <c r="GX218">
        <f t="shared" si="112"/>
        <v>0</v>
      </c>
      <c r="HA218">
        <v>0</v>
      </c>
      <c r="HB218">
        <v>0</v>
      </c>
      <c r="HC218">
        <f t="shared" si="113"/>
        <v>0</v>
      </c>
      <c r="IK218">
        <v>0</v>
      </c>
    </row>
    <row r="219" spans="1:245" x14ac:dyDescent="0.2">
      <c r="A219">
        <v>18</v>
      </c>
      <c r="B219">
        <v>1</v>
      </c>
      <c r="C219">
        <v>38</v>
      </c>
      <c r="E219" t="s">
        <v>147</v>
      </c>
      <c r="F219" t="s">
        <v>26</v>
      </c>
      <c r="G219" t="s">
        <v>27</v>
      </c>
      <c r="H219" t="s">
        <v>28</v>
      </c>
      <c r="I219">
        <f>I218*J219</f>
        <v>0</v>
      </c>
      <c r="J219">
        <v>0.25620999999999999</v>
      </c>
      <c r="O219">
        <f t="shared" si="83"/>
        <v>0</v>
      </c>
      <c r="P219">
        <f t="shared" si="84"/>
        <v>0</v>
      </c>
      <c r="Q219">
        <f t="shared" si="85"/>
        <v>0</v>
      </c>
      <c r="R219">
        <f t="shared" si="86"/>
        <v>0</v>
      </c>
      <c r="S219">
        <f t="shared" si="87"/>
        <v>0</v>
      </c>
      <c r="T219">
        <f t="shared" si="88"/>
        <v>0</v>
      </c>
      <c r="U219">
        <f t="shared" si="89"/>
        <v>0</v>
      </c>
      <c r="V219">
        <f t="shared" si="90"/>
        <v>0</v>
      </c>
      <c r="W219">
        <f t="shared" si="91"/>
        <v>0</v>
      </c>
      <c r="X219">
        <f t="shared" si="92"/>
        <v>0</v>
      </c>
      <c r="Y219">
        <f t="shared" si="92"/>
        <v>0</v>
      </c>
      <c r="AA219">
        <v>47538294</v>
      </c>
      <c r="AB219">
        <f t="shared" si="93"/>
        <v>0</v>
      </c>
      <c r="AC219">
        <f t="shared" si="94"/>
        <v>0</v>
      </c>
      <c r="AD219">
        <f>ROUND((((ET219)-(EU219))+AE219),1)</f>
        <v>0</v>
      </c>
      <c r="AE219">
        <f t="shared" si="114"/>
        <v>0</v>
      </c>
      <c r="AF219">
        <f t="shared" si="114"/>
        <v>0</v>
      </c>
      <c r="AG219">
        <f t="shared" si="95"/>
        <v>0</v>
      </c>
      <c r="AH219">
        <f t="shared" si="115"/>
        <v>0</v>
      </c>
      <c r="AI219">
        <f t="shared" si="115"/>
        <v>0</v>
      </c>
      <c r="AJ219">
        <f t="shared" si="96"/>
        <v>0</v>
      </c>
      <c r="AK219">
        <v>0</v>
      </c>
      <c r="AL219">
        <v>0</v>
      </c>
      <c r="AM219">
        <v>0</v>
      </c>
      <c r="AN219">
        <v>0</v>
      </c>
      <c r="AO219">
        <v>0</v>
      </c>
      <c r="AP219">
        <v>0</v>
      </c>
      <c r="AQ219">
        <v>0</v>
      </c>
      <c r="AR219">
        <v>0</v>
      </c>
      <c r="AS219">
        <v>0</v>
      </c>
      <c r="AT219">
        <v>77</v>
      </c>
      <c r="AU219">
        <v>50</v>
      </c>
      <c r="AV219">
        <v>1</v>
      </c>
      <c r="AW219">
        <v>1</v>
      </c>
      <c r="AZ219">
        <v>1</v>
      </c>
      <c r="BA219">
        <v>1</v>
      </c>
      <c r="BB219">
        <v>1</v>
      </c>
      <c r="BC219">
        <v>1</v>
      </c>
      <c r="BD219" t="s">
        <v>5</v>
      </c>
      <c r="BE219" t="s">
        <v>5</v>
      </c>
      <c r="BF219" t="s">
        <v>5</v>
      </c>
      <c r="BG219" t="s">
        <v>5</v>
      </c>
      <c r="BH219">
        <v>3</v>
      </c>
      <c r="BI219">
        <v>1</v>
      </c>
      <c r="BJ219" t="s">
        <v>5</v>
      </c>
      <c r="BM219">
        <v>63001</v>
      </c>
      <c r="BN219">
        <v>0</v>
      </c>
      <c r="BO219" t="s">
        <v>5</v>
      </c>
      <c r="BP219">
        <v>0</v>
      </c>
      <c r="BQ219">
        <v>6</v>
      </c>
      <c r="BR219">
        <v>0</v>
      </c>
      <c r="BS219">
        <v>1</v>
      </c>
      <c r="BT219">
        <v>1</v>
      </c>
      <c r="BU219">
        <v>1</v>
      </c>
      <c r="BV219">
        <v>1</v>
      </c>
      <c r="BW219">
        <v>1</v>
      </c>
      <c r="BX219">
        <v>1</v>
      </c>
      <c r="BY219" t="s">
        <v>5</v>
      </c>
      <c r="BZ219">
        <v>77</v>
      </c>
      <c r="CA219">
        <v>50</v>
      </c>
      <c r="CE219">
        <v>0</v>
      </c>
      <c r="CF219">
        <v>0</v>
      </c>
      <c r="CG219">
        <v>0</v>
      </c>
      <c r="CM219">
        <v>0</v>
      </c>
      <c r="CN219" t="s">
        <v>5</v>
      </c>
      <c r="CO219">
        <v>0</v>
      </c>
      <c r="CP219">
        <f t="shared" si="97"/>
        <v>0</v>
      </c>
      <c r="CQ219">
        <f t="shared" si="98"/>
        <v>0</v>
      </c>
      <c r="CR219">
        <f t="shared" si="99"/>
        <v>0</v>
      </c>
      <c r="CS219">
        <f t="shared" si="100"/>
        <v>0</v>
      </c>
      <c r="CT219">
        <f t="shared" si="101"/>
        <v>0</v>
      </c>
      <c r="CU219">
        <f t="shared" si="102"/>
        <v>0</v>
      </c>
      <c r="CV219">
        <f t="shared" si="102"/>
        <v>0</v>
      </c>
      <c r="CW219">
        <f t="shared" si="102"/>
        <v>0</v>
      </c>
      <c r="CX219">
        <f t="shared" si="102"/>
        <v>0</v>
      </c>
      <c r="CY219">
        <f t="shared" si="103"/>
        <v>0</v>
      </c>
      <c r="CZ219">
        <f t="shared" si="104"/>
        <v>0</v>
      </c>
      <c r="DC219" t="s">
        <v>5</v>
      </c>
      <c r="DD219" t="s">
        <v>5</v>
      </c>
      <c r="DE219" t="s">
        <v>5</v>
      </c>
      <c r="DF219" t="s">
        <v>5</v>
      </c>
      <c r="DG219" t="s">
        <v>5</v>
      </c>
      <c r="DH219" t="s">
        <v>5</v>
      </c>
      <c r="DI219" t="s">
        <v>5</v>
      </c>
      <c r="DJ219" t="s">
        <v>5</v>
      </c>
      <c r="DK219" t="s">
        <v>5</v>
      </c>
      <c r="DL219" t="s">
        <v>5</v>
      </c>
      <c r="DM219" t="s">
        <v>5</v>
      </c>
      <c r="DN219">
        <v>0</v>
      </c>
      <c r="DO219">
        <v>0</v>
      </c>
      <c r="DP219">
        <v>1</v>
      </c>
      <c r="DQ219">
        <v>1</v>
      </c>
      <c r="DU219">
        <v>1009</v>
      </c>
      <c r="DV219" t="s">
        <v>28</v>
      </c>
      <c r="DW219" t="s">
        <v>28</v>
      </c>
      <c r="DX219">
        <v>1000</v>
      </c>
      <c r="EE219">
        <v>44314460</v>
      </c>
      <c r="EF219">
        <v>6</v>
      </c>
      <c r="EG219" t="s">
        <v>22</v>
      </c>
      <c r="EH219">
        <v>0</v>
      </c>
      <c r="EI219" t="s">
        <v>5</v>
      </c>
      <c r="EJ219">
        <v>1</v>
      </c>
      <c r="EK219">
        <v>63001</v>
      </c>
      <c r="EL219" t="s">
        <v>23</v>
      </c>
      <c r="EM219" t="s">
        <v>24</v>
      </c>
      <c r="EO219" t="s">
        <v>5</v>
      </c>
      <c r="EQ219">
        <v>0</v>
      </c>
      <c r="ER219">
        <v>0</v>
      </c>
      <c r="ES219">
        <v>0</v>
      </c>
      <c r="ET219">
        <v>0</v>
      </c>
      <c r="EU219">
        <v>0</v>
      </c>
      <c r="EV219">
        <v>0</v>
      </c>
      <c r="EW219">
        <v>0</v>
      </c>
      <c r="EX219">
        <v>0</v>
      </c>
      <c r="FQ219">
        <v>0</v>
      </c>
      <c r="FR219">
        <f t="shared" si="105"/>
        <v>0</v>
      </c>
      <c r="FS219">
        <v>0</v>
      </c>
      <c r="FX219">
        <v>77</v>
      </c>
      <c r="FY219">
        <v>50</v>
      </c>
      <c r="GA219" t="s">
        <v>5</v>
      </c>
      <c r="GD219">
        <v>1</v>
      </c>
      <c r="GF219">
        <v>-1296435862</v>
      </c>
      <c r="GG219">
        <v>2</v>
      </c>
      <c r="GH219">
        <v>1</v>
      </c>
      <c r="GI219">
        <v>-2</v>
      </c>
      <c r="GJ219">
        <v>0</v>
      </c>
      <c r="GK219">
        <v>0</v>
      </c>
      <c r="GL219">
        <f t="shared" si="106"/>
        <v>0</v>
      </c>
      <c r="GM219">
        <f t="shared" si="107"/>
        <v>0</v>
      </c>
      <c r="GN219">
        <f t="shared" si="108"/>
        <v>0</v>
      </c>
      <c r="GO219">
        <f t="shared" si="109"/>
        <v>0</v>
      </c>
      <c r="GP219">
        <f t="shared" si="110"/>
        <v>0</v>
      </c>
      <c r="GR219">
        <v>0</v>
      </c>
      <c r="GS219">
        <v>3</v>
      </c>
      <c r="GT219">
        <v>0</v>
      </c>
      <c r="GU219" t="s">
        <v>5</v>
      </c>
      <c r="GV219">
        <f t="shared" si="111"/>
        <v>0</v>
      </c>
      <c r="GW219">
        <v>1</v>
      </c>
      <c r="GX219">
        <f t="shared" si="112"/>
        <v>0</v>
      </c>
      <c r="HA219">
        <v>0</v>
      </c>
      <c r="HB219">
        <v>0</v>
      </c>
      <c r="HC219">
        <f t="shared" si="113"/>
        <v>0</v>
      </c>
      <c r="IK219">
        <v>0</v>
      </c>
    </row>
    <row r="220" spans="1:245" x14ac:dyDescent="0.2">
      <c r="A220">
        <v>18</v>
      </c>
      <c r="B220">
        <v>1</v>
      </c>
      <c r="C220">
        <v>39</v>
      </c>
      <c r="E220" t="s">
        <v>148</v>
      </c>
      <c r="F220" t="s">
        <v>30</v>
      </c>
      <c r="G220" t="s">
        <v>31</v>
      </c>
      <c r="H220" t="s">
        <v>28</v>
      </c>
      <c r="I220">
        <f>I218*J220</f>
        <v>0</v>
      </c>
      <c r="J220">
        <v>0.25620999999999999</v>
      </c>
      <c r="O220">
        <f t="shared" si="83"/>
        <v>0</v>
      </c>
      <c r="P220">
        <f t="shared" si="84"/>
        <v>0</v>
      </c>
      <c r="Q220">
        <f t="shared" si="85"/>
        <v>0</v>
      </c>
      <c r="R220">
        <f t="shared" si="86"/>
        <v>0</v>
      </c>
      <c r="S220">
        <f t="shared" si="87"/>
        <v>0</v>
      </c>
      <c r="T220">
        <f t="shared" si="88"/>
        <v>0</v>
      </c>
      <c r="U220">
        <f t="shared" si="89"/>
        <v>0</v>
      </c>
      <c r="V220">
        <f t="shared" si="90"/>
        <v>0</v>
      </c>
      <c r="W220">
        <f t="shared" si="91"/>
        <v>0</v>
      </c>
      <c r="X220">
        <f t="shared" si="92"/>
        <v>0</v>
      </c>
      <c r="Y220">
        <f t="shared" si="92"/>
        <v>0</v>
      </c>
      <c r="AA220">
        <v>47538294</v>
      </c>
      <c r="AB220">
        <f t="shared" si="93"/>
        <v>0</v>
      </c>
      <c r="AC220">
        <f t="shared" si="94"/>
        <v>0</v>
      </c>
      <c r="AD220">
        <f>ROUND((((ET220)-(EU220))+AE220),1)</f>
        <v>0</v>
      </c>
      <c r="AE220">
        <f t="shared" si="114"/>
        <v>0</v>
      </c>
      <c r="AF220">
        <f t="shared" si="114"/>
        <v>0</v>
      </c>
      <c r="AG220">
        <f t="shared" si="95"/>
        <v>0</v>
      </c>
      <c r="AH220">
        <f t="shared" si="115"/>
        <v>0</v>
      </c>
      <c r="AI220">
        <f t="shared" si="115"/>
        <v>0</v>
      </c>
      <c r="AJ220">
        <f t="shared" si="96"/>
        <v>0</v>
      </c>
      <c r="AK220">
        <v>0</v>
      </c>
      <c r="AL220">
        <v>0</v>
      </c>
      <c r="AM220">
        <v>0</v>
      </c>
      <c r="AN220">
        <v>0</v>
      </c>
      <c r="AO220">
        <v>0</v>
      </c>
      <c r="AP220">
        <v>0</v>
      </c>
      <c r="AQ220">
        <v>0</v>
      </c>
      <c r="AR220">
        <v>0</v>
      </c>
      <c r="AS220">
        <v>0</v>
      </c>
      <c r="AT220">
        <v>77</v>
      </c>
      <c r="AU220">
        <v>50</v>
      </c>
      <c r="AV220">
        <v>1</v>
      </c>
      <c r="AW220">
        <v>1</v>
      </c>
      <c r="AZ220">
        <v>1</v>
      </c>
      <c r="BA220">
        <v>1</v>
      </c>
      <c r="BB220">
        <v>1</v>
      </c>
      <c r="BC220">
        <v>1</v>
      </c>
      <c r="BD220" t="s">
        <v>5</v>
      </c>
      <c r="BE220" t="s">
        <v>5</v>
      </c>
      <c r="BF220" t="s">
        <v>5</v>
      </c>
      <c r="BG220" t="s">
        <v>5</v>
      </c>
      <c r="BH220">
        <v>3</v>
      </c>
      <c r="BI220">
        <v>1</v>
      </c>
      <c r="BJ220" t="s">
        <v>5</v>
      </c>
      <c r="BM220">
        <v>63001</v>
      </c>
      <c r="BN220">
        <v>0</v>
      </c>
      <c r="BO220" t="s">
        <v>5</v>
      </c>
      <c r="BP220">
        <v>0</v>
      </c>
      <c r="BQ220">
        <v>6</v>
      </c>
      <c r="BR220">
        <v>0</v>
      </c>
      <c r="BS220">
        <v>1</v>
      </c>
      <c r="BT220">
        <v>1</v>
      </c>
      <c r="BU220">
        <v>1</v>
      </c>
      <c r="BV220">
        <v>1</v>
      </c>
      <c r="BW220">
        <v>1</v>
      </c>
      <c r="BX220">
        <v>1</v>
      </c>
      <c r="BY220" t="s">
        <v>5</v>
      </c>
      <c r="BZ220">
        <v>77</v>
      </c>
      <c r="CA220">
        <v>50</v>
      </c>
      <c r="CE220">
        <v>0</v>
      </c>
      <c r="CF220">
        <v>0</v>
      </c>
      <c r="CG220">
        <v>0</v>
      </c>
      <c r="CM220">
        <v>0</v>
      </c>
      <c r="CN220" t="s">
        <v>5</v>
      </c>
      <c r="CO220">
        <v>0</v>
      </c>
      <c r="CP220">
        <f t="shared" si="97"/>
        <v>0</v>
      </c>
      <c r="CQ220">
        <f t="shared" si="98"/>
        <v>0</v>
      </c>
      <c r="CR220">
        <f t="shared" si="99"/>
        <v>0</v>
      </c>
      <c r="CS220">
        <f t="shared" si="100"/>
        <v>0</v>
      </c>
      <c r="CT220">
        <f t="shared" si="101"/>
        <v>0</v>
      </c>
      <c r="CU220">
        <f t="shared" si="102"/>
        <v>0</v>
      </c>
      <c r="CV220">
        <f t="shared" si="102"/>
        <v>0</v>
      </c>
      <c r="CW220">
        <f t="shared" si="102"/>
        <v>0</v>
      </c>
      <c r="CX220">
        <f t="shared" si="102"/>
        <v>0</v>
      </c>
      <c r="CY220">
        <f t="shared" si="103"/>
        <v>0</v>
      </c>
      <c r="CZ220">
        <f t="shared" si="104"/>
        <v>0</v>
      </c>
      <c r="DC220" t="s">
        <v>5</v>
      </c>
      <c r="DD220" t="s">
        <v>5</v>
      </c>
      <c r="DE220" t="s">
        <v>5</v>
      </c>
      <c r="DF220" t="s">
        <v>5</v>
      </c>
      <c r="DG220" t="s">
        <v>5</v>
      </c>
      <c r="DH220" t="s">
        <v>5</v>
      </c>
      <c r="DI220" t="s">
        <v>5</v>
      </c>
      <c r="DJ220" t="s">
        <v>5</v>
      </c>
      <c r="DK220" t="s">
        <v>5</v>
      </c>
      <c r="DL220" t="s">
        <v>5</v>
      </c>
      <c r="DM220" t="s">
        <v>5</v>
      </c>
      <c r="DN220">
        <v>0</v>
      </c>
      <c r="DO220">
        <v>0</v>
      </c>
      <c r="DP220">
        <v>1</v>
      </c>
      <c r="DQ220">
        <v>1</v>
      </c>
      <c r="DU220">
        <v>1009</v>
      </c>
      <c r="DV220" t="s">
        <v>28</v>
      </c>
      <c r="DW220" t="s">
        <v>28</v>
      </c>
      <c r="DX220">
        <v>1000</v>
      </c>
      <c r="EE220">
        <v>44314460</v>
      </c>
      <c r="EF220">
        <v>6</v>
      </c>
      <c r="EG220" t="s">
        <v>22</v>
      </c>
      <c r="EH220">
        <v>0</v>
      </c>
      <c r="EI220" t="s">
        <v>5</v>
      </c>
      <c r="EJ220">
        <v>1</v>
      </c>
      <c r="EK220">
        <v>63001</v>
      </c>
      <c r="EL220" t="s">
        <v>23</v>
      </c>
      <c r="EM220" t="s">
        <v>24</v>
      </c>
      <c r="EO220" t="s">
        <v>5</v>
      </c>
      <c r="EQ220">
        <v>0</v>
      </c>
      <c r="ER220">
        <v>0</v>
      </c>
      <c r="ES220">
        <v>0</v>
      </c>
      <c r="ET220">
        <v>0</v>
      </c>
      <c r="EU220">
        <v>0</v>
      </c>
      <c r="EV220">
        <v>0</v>
      </c>
      <c r="EW220">
        <v>0</v>
      </c>
      <c r="EX220">
        <v>0</v>
      </c>
      <c r="FQ220">
        <v>0</v>
      </c>
      <c r="FR220">
        <f t="shared" si="105"/>
        <v>0</v>
      </c>
      <c r="FS220">
        <v>0</v>
      </c>
      <c r="FX220">
        <v>77</v>
      </c>
      <c r="FY220">
        <v>50</v>
      </c>
      <c r="GA220" t="s">
        <v>5</v>
      </c>
      <c r="GD220">
        <v>1</v>
      </c>
      <c r="GF220">
        <v>2102561428</v>
      </c>
      <c r="GG220">
        <v>2</v>
      </c>
      <c r="GH220">
        <v>1</v>
      </c>
      <c r="GI220">
        <v>-2</v>
      </c>
      <c r="GJ220">
        <v>0</v>
      </c>
      <c r="GK220">
        <v>0</v>
      </c>
      <c r="GL220">
        <f t="shared" si="106"/>
        <v>0</v>
      </c>
      <c r="GM220">
        <f t="shared" si="107"/>
        <v>0</v>
      </c>
      <c r="GN220">
        <f t="shared" si="108"/>
        <v>0</v>
      </c>
      <c r="GO220">
        <f t="shared" si="109"/>
        <v>0</v>
      </c>
      <c r="GP220">
        <f t="shared" si="110"/>
        <v>0</v>
      </c>
      <c r="GR220">
        <v>0</v>
      </c>
      <c r="GS220">
        <v>3</v>
      </c>
      <c r="GT220">
        <v>0</v>
      </c>
      <c r="GU220" t="s">
        <v>5</v>
      </c>
      <c r="GV220">
        <f t="shared" si="111"/>
        <v>0</v>
      </c>
      <c r="GW220">
        <v>1</v>
      </c>
      <c r="GX220">
        <f t="shared" si="112"/>
        <v>0</v>
      </c>
      <c r="HA220">
        <v>0</v>
      </c>
      <c r="HB220">
        <v>0</v>
      </c>
      <c r="HC220">
        <f t="shared" si="113"/>
        <v>0</v>
      </c>
      <c r="IK220">
        <v>0</v>
      </c>
    </row>
    <row r="221" spans="1:245" x14ac:dyDescent="0.2">
      <c r="A221">
        <v>18</v>
      </c>
      <c r="B221">
        <v>1</v>
      </c>
      <c r="C221">
        <v>37</v>
      </c>
      <c r="E221" t="s">
        <v>149</v>
      </c>
      <c r="F221" t="s">
        <v>150</v>
      </c>
      <c r="G221" t="s">
        <v>151</v>
      </c>
      <c r="H221" t="s">
        <v>101</v>
      </c>
      <c r="I221">
        <f>I218*J221</f>
        <v>0</v>
      </c>
      <c r="J221">
        <v>-0.7</v>
      </c>
      <c r="O221">
        <f t="shared" si="83"/>
        <v>0</v>
      </c>
      <c r="P221">
        <f t="shared" si="84"/>
        <v>0</v>
      </c>
      <c r="Q221">
        <f t="shared" si="85"/>
        <v>0</v>
      </c>
      <c r="R221">
        <f t="shared" si="86"/>
        <v>0</v>
      </c>
      <c r="S221">
        <f t="shared" si="87"/>
        <v>0</v>
      </c>
      <c r="T221">
        <f t="shared" si="88"/>
        <v>0</v>
      </c>
      <c r="U221">
        <f t="shared" si="89"/>
        <v>0</v>
      </c>
      <c r="V221">
        <f t="shared" si="90"/>
        <v>0</v>
      </c>
      <c r="W221">
        <f t="shared" si="91"/>
        <v>0</v>
      </c>
      <c r="X221">
        <f t="shared" si="92"/>
        <v>0</v>
      </c>
      <c r="Y221">
        <f t="shared" si="92"/>
        <v>0</v>
      </c>
      <c r="AA221">
        <v>47538294</v>
      </c>
      <c r="AB221">
        <f t="shared" si="93"/>
        <v>366</v>
      </c>
      <c r="AC221">
        <f t="shared" si="94"/>
        <v>366</v>
      </c>
      <c r="AD221">
        <f>ROUND((((ET221)-(EU221))+AE221),1)</f>
        <v>0</v>
      </c>
      <c r="AE221">
        <f t="shared" si="114"/>
        <v>0</v>
      </c>
      <c r="AF221">
        <f t="shared" si="114"/>
        <v>0</v>
      </c>
      <c r="AG221">
        <f t="shared" si="95"/>
        <v>0</v>
      </c>
      <c r="AH221">
        <f t="shared" si="115"/>
        <v>0</v>
      </c>
      <c r="AI221">
        <f t="shared" si="115"/>
        <v>0</v>
      </c>
      <c r="AJ221">
        <f t="shared" si="96"/>
        <v>0</v>
      </c>
      <c r="AK221">
        <v>366</v>
      </c>
      <c r="AL221">
        <v>366</v>
      </c>
      <c r="AM221">
        <v>0</v>
      </c>
      <c r="AN221">
        <v>0</v>
      </c>
      <c r="AO221">
        <v>0</v>
      </c>
      <c r="AP221">
        <v>0</v>
      </c>
      <c r="AQ221">
        <v>0</v>
      </c>
      <c r="AR221">
        <v>0</v>
      </c>
      <c r="AS221">
        <v>0</v>
      </c>
      <c r="AT221">
        <v>77</v>
      </c>
      <c r="AU221">
        <v>50</v>
      </c>
      <c r="AV221">
        <v>1</v>
      </c>
      <c r="AW221">
        <v>1</v>
      </c>
      <c r="AZ221">
        <v>1</v>
      </c>
      <c r="BA221">
        <v>1</v>
      </c>
      <c r="BB221">
        <v>1</v>
      </c>
      <c r="BC221">
        <v>8.02</v>
      </c>
      <c r="BD221" t="s">
        <v>5</v>
      </c>
      <c r="BE221" t="s">
        <v>5</v>
      </c>
      <c r="BF221" t="s">
        <v>5</v>
      </c>
      <c r="BG221" t="s">
        <v>5</v>
      </c>
      <c r="BH221">
        <v>3</v>
      </c>
      <c r="BI221">
        <v>1</v>
      </c>
      <c r="BJ221" t="s">
        <v>152</v>
      </c>
      <c r="BM221">
        <v>63001</v>
      </c>
      <c r="BN221">
        <v>0</v>
      </c>
      <c r="BO221" t="s">
        <v>150</v>
      </c>
      <c r="BP221">
        <v>1</v>
      </c>
      <c r="BQ221">
        <v>6</v>
      </c>
      <c r="BR221">
        <v>1</v>
      </c>
      <c r="BS221">
        <v>1</v>
      </c>
      <c r="BT221">
        <v>1</v>
      </c>
      <c r="BU221">
        <v>1</v>
      </c>
      <c r="BV221">
        <v>1</v>
      </c>
      <c r="BW221">
        <v>1</v>
      </c>
      <c r="BX221">
        <v>1</v>
      </c>
      <c r="BY221" t="s">
        <v>5</v>
      </c>
      <c r="BZ221">
        <v>77</v>
      </c>
      <c r="CA221">
        <v>50</v>
      </c>
      <c r="CE221">
        <v>0</v>
      </c>
      <c r="CF221">
        <v>0</v>
      </c>
      <c r="CG221">
        <v>0</v>
      </c>
      <c r="CM221">
        <v>0</v>
      </c>
      <c r="CN221" t="s">
        <v>5</v>
      </c>
      <c r="CO221">
        <v>0</v>
      </c>
      <c r="CP221">
        <f t="shared" si="97"/>
        <v>0</v>
      </c>
      <c r="CQ221">
        <f t="shared" si="98"/>
        <v>2935.3199999999997</v>
      </c>
      <c r="CR221">
        <f t="shared" si="99"/>
        <v>0</v>
      </c>
      <c r="CS221">
        <f t="shared" si="100"/>
        <v>0</v>
      </c>
      <c r="CT221">
        <f t="shared" si="101"/>
        <v>0</v>
      </c>
      <c r="CU221">
        <f t="shared" si="102"/>
        <v>0</v>
      </c>
      <c r="CV221">
        <f t="shared" si="102"/>
        <v>0</v>
      </c>
      <c r="CW221">
        <f t="shared" si="102"/>
        <v>0</v>
      </c>
      <c r="CX221">
        <f t="shared" si="102"/>
        <v>0</v>
      </c>
      <c r="CY221">
        <f t="shared" si="103"/>
        <v>0</v>
      </c>
      <c r="CZ221">
        <f t="shared" si="104"/>
        <v>0</v>
      </c>
      <c r="DC221" t="s">
        <v>5</v>
      </c>
      <c r="DD221" t="s">
        <v>5</v>
      </c>
      <c r="DE221" t="s">
        <v>5</v>
      </c>
      <c r="DF221" t="s">
        <v>5</v>
      </c>
      <c r="DG221" t="s">
        <v>5</v>
      </c>
      <c r="DH221" t="s">
        <v>5</v>
      </c>
      <c r="DI221" t="s">
        <v>5</v>
      </c>
      <c r="DJ221" t="s">
        <v>5</v>
      </c>
      <c r="DK221" t="s">
        <v>5</v>
      </c>
      <c r="DL221" t="s">
        <v>5</v>
      </c>
      <c r="DM221" t="s">
        <v>5</v>
      </c>
      <c r="DN221">
        <v>0</v>
      </c>
      <c r="DO221">
        <v>0</v>
      </c>
      <c r="DP221">
        <v>1</v>
      </c>
      <c r="DQ221">
        <v>1</v>
      </c>
      <c r="DU221">
        <v>1013</v>
      </c>
      <c r="DV221" t="s">
        <v>101</v>
      </c>
      <c r="DW221" t="s">
        <v>101</v>
      </c>
      <c r="DX221">
        <v>1</v>
      </c>
      <c r="EE221">
        <v>44314460</v>
      </c>
      <c r="EF221">
        <v>6</v>
      </c>
      <c r="EG221" t="s">
        <v>22</v>
      </c>
      <c r="EH221">
        <v>0</v>
      </c>
      <c r="EI221" t="s">
        <v>5</v>
      </c>
      <c r="EJ221">
        <v>1</v>
      </c>
      <c r="EK221">
        <v>63001</v>
      </c>
      <c r="EL221" t="s">
        <v>23</v>
      </c>
      <c r="EM221" t="s">
        <v>24</v>
      </c>
      <c r="EO221" t="s">
        <v>5</v>
      </c>
      <c r="EQ221">
        <v>0</v>
      </c>
      <c r="ER221">
        <v>366</v>
      </c>
      <c r="ES221">
        <v>366</v>
      </c>
      <c r="ET221">
        <v>0</v>
      </c>
      <c r="EU221">
        <v>0</v>
      </c>
      <c r="EV221">
        <v>0</v>
      </c>
      <c r="EW221">
        <v>0</v>
      </c>
      <c r="EX221">
        <v>0</v>
      </c>
      <c r="FQ221">
        <v>0</v>
      </c>
      <c r="FR221">
        <f t="shared" si="105"/>
        <v>0</v>
      </c>
      <c r="FS221">
        <v>0</v>
      </c>
      <c r="FX221">
        <v>77</v>
      </c>
      <c r="FY221">
        <v>50</v>
      </c>
      <c r="GA221" t="s">
        <v>5</v>
      </c>
      <c r="GD221">
        <v>1</v>
      </c>
      <c r="GF221">
        <v>638600342</v>
      </c>
      <c r="GG221">
        <v>2</v>
      </c>
      <c r="GH221">
        <v>1</v>
      </c>
      <c r="GI221">
        <v>2</v>
      </c>
      <c r="GJ221">
        <v>0</v>
      </c>
      <c r="GK221">
        <v>0</v>
      </c>
      <c r="GL221">
        <f t="shared" si="106"/>
        <v>0</v>
      </c>
      <c r="GM221">
        <f t="shared" si="107"/>
        <v>0</v>
      </c>
      <c r="GN221">
        <f t="shared" si="108"/>
        <v>0</v>
      </c>
      <c r="GO221">
        <f t="shared" si="109"/>
        <v>0</v>
      </c>
      <c r="GP221">
        <f t="shared" si="110"/>
        <v>0</v>
      </c>
      <c r="GR221">
        <v>0</v>
      </c>
      <c r="GS221">
        <v>3</v>
      </c>
      <c r="GT221">
        <v>0</v>
      </c>
      <c r="GU221" t="s">
        <v>5</v>
      </c>
      <c r="GV221">
        <f t="shared" si="111"/>
        <v>0</v>
      </c>
      <c r="GW221">
        <v>1</v>
      </c>
      <c r="GX221">
        <f t="shared" si="112"/>
        <v>0</v>
      </c>
      <c r="HA221">
        <v>0</v>
      </c>
      <c r="HB221">
        <v>0</v>
      </c>
      <c r="HC221">
        <f t="shared" si="113"/>
        <v>0</v>
      </c>
      <c r="IK221">
        <v>0</v>
      </c>
    </row>
    <row r="222" spans="1:245" x14ac:dyDescent="0.2">
      <c r="A222">
        <v>18</v>
      </c>
      <c r="B222">
        <v>1</v>
      </c>
      <c r="C222">
        <v>36</v>
      </c>
      <c r="E222" t="s">
        <v>153</v>
      </c>
      <c r="F222" t="s">
        <v>154</v>
      </c>
      <c r="G222" t="s">
        <v>155</v>
      </c>
      <c r="H222" t="s">
        <v>101</v>
      </c>
      <c r="I222">
        <f>I218*J222</f>
        <v>0</v>
      </c>
      <c r="J222">
        <v>-3.0300000000000002</v>
      </c>
      <c r="O222">
        <f t="shared" si="83"/>
        <v>0</v>
      </c>
      <c r="P222">
        <f t="shared" si="84"/>
        <v>0</v>
      </c>
      <c r="Q222">
        <f t="shared" si="85"/>
        <v>0</v>
      </c>
      <c r="R222">
        <f t="shared" si="86"/>
        <v>0</v>
      </c>
      <c r="S222">
        <f t="shared" si="87"/>
        <v>0</v>
      </c>
      <c r="T222">
        <f t="shared" si="88"/>
        <v>0</v>
      </c>
      <c r="U222">
        <f t="shared" si="89"/>
        <v>0</v>
      </c>
      <c r="V222">
        <f t="shared" si="90"/>
        <v>0</v>
      </c>
      <c r="W222">
        <f t="shared" si="91"/>
        <v>0</v>
      </c>
      <c r="X222">
        <f t="shared" si="92"/>
        <v>0</v>
      </c>
      <c r="Y222">
        <f t="shared" si="92"/>
        <v>0</v>
      </c>
      <c r="AA222">
        <v>47538294</v>
      </c>
      <c r="AB222">
        <f t="shared" si="93"/>
        <v>70</v>
      </c>
      <c r="AC222">
        <f t="shared" si="94"/>
        <v>70</v>
      </c>
      <c r="AD222">
        <f>ROUND((((ET222)-(EU222))+AE222),1)</f>
        <v>0</v>
      </c>
      <c r="AE222">
        <f t="shared" si="114"/>
        <v>0</v>
      </c>
      <c r="AF222">
        <f t="shared" si="114"/>
        <v>0</v>
      </c>
      <c r="AG222">
        <f t="shared" si="95"/>
        <v>0</v>
      </c>
      <c r="AH222">
        <f t="shared" si="115"/>
        <v>0</v>
      </c>
      <c r="AI222">
        <f t="shared" si="115"/>
        <v>0</v>
      </c>
      <c r="AJ222">
        <f t="shared" si="96"/>
        <v>0</v>
      </c>
      <c r="AK222">
        <v>70</v>
      </c>
      <c r="AL222">
        <v>70</v>
      </c>
      <c r="AM222">
        <v>0</v>
      </c>
      <c r="AN222">
        <v>0</v>
      </c>
      <c r="AO222">
        <v>0</v>
      </c>
      <c r="AP222">
        <v>0</v>
      </c>
      <c r="AQ222">
        <v>0</v>
      </c>
      <c r="AR222">
        <v>0</v>
      </c>
      <c r="AS222">
        <v>0</v>
      </c>
      <c r="AT222">
        <v>77</v>
      </c>
      <c r="AU222">
        <v>50</v>
      </c>
      <c r="AV222">
        <v>1</v>
      </c>
      <c r="AW222">
        <v>1</v>
      </c>
      <c r="AZ222">
        <v>1</v>
      </c>
      <c r="BA222">
        <v>1</v>
      </c>
      <c r="BB222">
        <v>1</v>
      </c>
      <c r="BC222">
        <v>2.84</v>
      </c>
      <c r="BD222" t="s">
        <v>5</v>
      </c>
      <c r="BE222" t="s">
        <v>5</v>
      </c>
      <c r="BF222" t="s">
        <v>5</v>
      </c>
      <c r="BG222" t="s">
        <v>5</v>
      </c>
      <c r="BH222">
        <v>3</v>
      </c>
      <c r="BI222">
        <v>1</v>
      </c>
      <c r="BJ222" t="s">
        <v>156</v>
      </c>
      <c r="BM222">
        <v>63001</v>
      </c>
      <c r="BN222">
        <v>0</v>
      </c>
      <c r="BO222" t="s">
        <v>154</v>
      </c>
      <c r="BP222">
        <v>1</v>
      </c>
      <c r="BQ222">
        <v>6</v>
      </c>
      <c r="BR222">
        <v>1</v>
      </c>
      <c r="BS222">
        <v>1</v>
      </c>
      <c r="BT222">
        <v>1</v>
      </c>
      <c r="BU222">
        <v>1</v>
      </c>
      <c r="BV222">
        <v>1</v>
      </c>
      <c r="BW222">
        <v>1</v>
      </c>
      <c r="BX222">
        <v>1</v>
      </c>
      <c r="BY222" t="s">
        <v>5</v>
      </c>
      <c r="BZ222">
        <v>77</v>
      </c>
      <c r="CA222">
        <v>50</v>
      </c>
      <c r="CE222">
        <v>0</v>
      </c>
      <c r="CF222">
        <v>0</v>
      </c>
      <c r="CG222">
        <v>0</v>
      </c>
      <c r="CM222">
        <v>0</v>
      </c>
      <c r="CN222" t="s">
        <v>5</v>
      </c>
      <c r="CO222">
        <v>0</v>
      </c>
      <c r="CP222">
        <f t="shared" si="97"/>
        <v>0</v>
      </c>
      <c r="CQ222">
        <f t="shared" si="98"/>
        <v>198.79999999999998</v>
      </c>
      <c r="CR222">
        <f t="shared" si="99"/>
        <v>0</v>
      </c>
      <c r="CS222">
        <f t="shared" si="100"/>
        <v>0</v>
      </c>
      <c r="CT222">
        <f t="shared" si="101"/>
        <v>0</v>
      </c>
      <c r="CU222">
        <f t="shared" si="102"/>
        <v>0</v>
      </c>
      <c r="CV222">
        <f t="shared" si="102"/>
        <v>0</v>
      </c>
      <c r="CW222">
        <f t="shared" si="102"/>
        <v>0</v>
      </c>
      <c r="CX222">
        <f t="shared" si="102"/>
        <v>0</v>
      </c>
      <c r="CY222">
        <f t="shared" si="103"/>
        <v>0</v>
      </c>
      <c r="CZ222">
        <f t="shared" si="104"/>
        <v>0</v>
      </c>
      <c r="DC222" t="s">
        <v>5</v>
      </c>
      <c r="DD222" t="s">
        <v>5</v>
      </c>
      <c r="DE222" t="s">
        <v>5</v>
      </c>
      <c r="DF222" t="s">
        <v>5</v>
      </c>
      <c r="DG222" t="s">
        <v>5</v>
      </c>
      <c r="DH222" t="s">
        <v>5</v>
      </c>
      <c r="DI222" t="s">
        <v>5</v>
      </c>
      <c r="DJ222" t="s">
        <v>5</v>
      </c>
      <c r="DK222" t="s">
        <v>5</v>
      </c>
      <c r="DL222" t="s">
        <v>5</v>
      </c>
      <c r="DM222" t="s">
        <v>5</v>
      </c>
      <c r="DN222">
        <v>0</v>
      </c>
      <c r="DO222">
        <v>0</v>
      </c>
      <c r="DP222">
        <v>1</v>
      </c>
      <c r="DQ222">
        <v>1</v>
      </c>
      <c r="DU222">
        <v>1013</v>
      </c>
      <c r="DV222" t="s">
        <v>101</v>
      </c>
      <c r="DW222" t="s">
        <v>101</v>
      </c>
      <c r="DX222">
        <v>1</v>
      </c>
      <c r="EE222">
        <v>44314460</v>
      </c>
      <c r="EF222">
        <v>6</v>
      </c>
      <c r="EG222" t="s">
        <v>22</v>
      </c>
      <c r="EH222">
        <v>0</v>
      </c>
      <c r="EI222" t="s">
        <v>5</v>
      </c>
      <c r="EJ222">
        <v>1</v>
      </c>
      <c r="EK222">
        <v>63001</v>
      </c>
      <c r="EL222" t="s">
        <v>23</v>
      </c>
      <c r="EM222" t="s">
        <v>24</v>
      </c>
      <c r="EO222" t="s">
        <v>5</v>
      </c>
      <c r="EQ222">
        <v>0</v>
      </c>
      <c r="ER222">
        <v>70</v>
      </c>
      <c r="ES222">
        <v>70</v>
      </c>
      <c r="ET222">
        <v>0</v>
      </c>
      <c r="EU222">
        <v>0</v>
      </c>
      <c r="EV222">
        <v>0</v>
      </c>
      <c r="EW222">
        <v>0</v>
      </c>
      <c r="EX222">
        <v>0</v>
      </c>
      <c r="FQ222">
        <v>0</v>
      </c>
      <c r="FR222">
        <f t="shared" si="105"/>
        <v>0</v>
      </c>
      <c r="FS222">
        <v>0</v>
      </c>
      <c r="FX222">
        <v>77</v>
      </c>
      <c r="FY222">
        <v>50</v>
      </c>
      <c r="GA222" t="s">
        <v>5</v>
      </c>
      <c r="GD222">
        <v>1</v>
      </c>
      <c r="GF222">
        <v>775181247</v>
      </c>
      <c r="GG222">
        <v>2</v>
      </c>
      <c r="GH222">
        <v>1</v>
      </c>
      <c r="GI222">
        <v>2</v>
      </c>
      <c r="GJ222">
        <v>0</v>
      </c>
      <c r="GK222">
        <v>0</v>
      </c>
      <c r="GL222">
        <f t="shared" si="106"/>
        <v>0</v>
      </c>
      <c r="GM222">
        <f t="shared" si="107"/>
        <v>0</v>
      </c>
      <c r="GN222">
        <f t="shared" si="108"/>
        <v>0</v>
      </c>
      <c r="GO222">
        <f t="shared" si="109"/>
        <v>0</v>
      </c>
      <c r="GP222">
        <f t="shared" si="110"/>
        <v>0</v>
      </c>
      <c r="GR222">
        <v>0</v>
      </c>
      <c r="GS222">
        <v>3</v>
      </c>
      <c r="GT222">
        <v>0</v>
      </c>
      <c r="GU222" t="s">
        <v>5</v>
      </c>
      <c r="GV222">
        <f t="shared" si="111"/>
        <v>0</v>
      </c>
      <c r="GW222">
        <v>1</v>
      </c>
      <c r="GX222">
        <f t="shared" si="112"/>
        <v>0</v>
      </c>
      <c r="HA222">
        <v>0</v>
      </c>
      <c r="HB222">
        <v>0</v>
      </c>
      <c r="HC222">
        <f t="shared" si="113"/>
        <v>0</v>
      </c>
      <c r="IK222">
        <v>0</v>
      </c>
    </row>
    <row r="224" spans="1:245" x14ac:dyDescent="0.2">
      <c r="A224" s="2">
        <v>51</v>
      </c>
      <c r="B224" s="2">
        <f>B213</f>
        <v>1</v>
      </c>
      <c r="C224" s="2">
        <f>A213</f>
        <v>5</v>
      </c>
      <c r="D224" s="2">
        <f>ROW(A213)</f>
        <v>213</v>
      </c>
      <c r="E224" s="2"/>
      <c r="F224" s="2" t="str">
        <f>IF(F213&lt;&gt;"",F213,"")</f>
        <v>Новый подраздел</v>
      </c>
      <c r="G224" s="2" t="str">
        <f>IF(G213&lt;&gt;"",G213,"")</f>
        <v>Потолок</v>
      </c>
      <c r="H224" s="2">
        <v>0</v>
      </c>
      <c r="I224" s="2"/>
      <c r="J224" s="2"/>
      <c r="K224" s="2"/>
      <c r="L224" s="2"/>
      <c r="M224" s="2"/>
      <c r="N224" s="2"/>
      <c r="O224" s="2">
        <f t="shared" ref="O224:T224" si="116">ROUND(AB224,1)</f>
        <v>0</v>
      </c>
      <c r="P224" s="2">
        <f t="shared" si="116"/>
        <v>0</v>
      </c>
      <c r="Q224" s="2">
        <f t="shared" si="116"/>
        <v>0</v>
      </c>
      <c r="R224" s="2">
        <f t="shared" si="116"/>
        <v>0</v>
      </c>
      <c r="S224" s="2">
        <f t="shared" si="116"/>
        <v>0</v>
      </c>
      <c r="T224" s="2">
        <f t="shared" si="116"/>
        <v>0</v>
      </c>
      <c r="U224" s="2">
        <f>AH224</f>
        <v>0</v>
      </c>
      <c r="V224" s="2">
        <f>AI224</f>
        <v>0</v>
      </c>
      <c r="W224" s="2">
        <f>ROUND(AJ224,1)</f>
        <v>0</v>
      </c>
      <c r="X224" s="2">
        <f>ROUND(AK224,1)</f>
        <v>0</v>
      </c>
      <c r="Y224" s="2">
        <f>ROUND(AL224,1)</f>
        <v>0</v>
      </c>
      <c r="Z224" s="2"/>
      <c r="AA224" s="2"/>
      <c r="AB224" s="2">
        <f>ROUND(SUMIF(AA217:AA222,"=47538294",O217:O222),1)</f>
        <v>0</v>
      </c>
      <c r="AC224" s="2">
        <f>ROUND(SUMIF(AA217:AA222,"=47538294",P217:P222),1)</f>
        <v>0</v>
      </c>
      <c r="AD224" s="2">
        <f>ROUND(SUMIF(AA217:AA222,"=47538294",Q217:Q222),1)</f>
        <v>0</v>
      </c>
      <c r="AE224" s="2">
        <f>ROUND(SUMIF(AA217:AA222,"=47538294",R217:R222),1)</f>
        <v>0</v>
      </c>
      <c r="AF224" s="2">
        <f>ROUND(SUMIF(AA217:AA222,"=47538294",S217:S222),1)</f>
        <v>0</v>
      </c>
      <c r="AG224" s="2">
        <f>ROUND(SUMIF(AA217:AA222,"=47538294",T217:T222),1)</f>
        <v>0</v>
      </c>
      <c r="AH224" s="2">
        <f>SUMIF(AA217:AA222,"=47538294",U217:U222)</f>
        <v>0</v>
      </c>
      <c r="AI224" s="2">
        <f>SUMIF(AA217:AA222,"=47538294",V217:V222)</f>
        <v>0</v>
      </c>
      <c r="AJ224" s="2">
        <f>ROUND(SUMIF(AA217:AA222,"=47538294",W217:W222),1)</f>
        <v>0</v>
      </c>
      <c r="AK224" s="2">
        <f>ROUND(SUMIF(AA217:AA222,"=47538294",X217:X222),1)</f>
        <v>0</v>
      </c>
      <c r="AL224" s="2">
        <f>ROUND(SUMIF(AA217:AA222,"=47538294",Y217:Y222),1)</f>
        <v>0</v>
      </c>
      <c r="AM224" s="2"/>
      <c r="AN224" s="2"/>
      <c r="AO224" s="2">
        <f t="shared" ref="AO224:BD224" si="117">ROUND(BX224,1)</f>
        <v>0</v>
      </c>
      <c r="AP224" s="2">
        <f t="shared" si="117"/>
        <v>0</v>
      </c>
      <c r="AQ224" s="2">
        <f t="shared" si="117"/>
        <v>0</v>
      </c>
      <c r="AR224" s="2">
        <f t="shared" si="117"/>
        <v>0</v>
      </c>
      <c r="AS224" s="2">
        <f t="shared" si="117"/>
        <v>0</v>
      </c>
      <c r="AT224" s="2">
        <f t="shared" si="117"/>
        <v>0</v>
      </c>
      <c r="AU224" s="2">
        <f t="shared" si="117"/>
        <v>0</v>
      </c>
      <c r="AV224" s="2">
        <f t="shared" si="117"/>
        <v>0</v>
      </c>
      <c r="AW224" s="2">
        <f t="shared" si="117"/>
        <v>0</v>
      </c>
      <c r="AX224" s="2">
        <f t="shared" si="117"/>
        <v>0</v>
      </c>
      <c r="AY224" s="2">
        <f t="shared" si="117"/>
        <v>0</v>
      </c>
      <c r="AZ224" s="2">
        <f t="shared" si="117"/>
        <v>0</v>
      </c>
      <c r="BA224" s="2">
        <f t="shared" si="117"/>
        <v>0</v>
      </c>
      <c r="BB224" s="2">
        <f t="shared" si="117"/>
        <v>0</v>
      </c>
      <c r="BC224" s="2">
        <f t="shared" si="117"/>
        <v>0</v>
      </c>
      <c r="BD224" s="2">
        <f t="shared" si="117"/>
        <v>0</v>
      </c>
      <c r="BE224" s="2"/>
      <c r="BF224" s="2"/>
      <c r="BG224" s="2"/>
      <c r="BH224" s="2"/>
      <c r="BI224" s="2"/>
      <c r="BJ224" s="2"/>
      <c r="BK224" s="2"/>
      <c r="BL224" s="2"/>
      <c r="BM224" s="2"/>
      <c r="BN224" s="2"/>
      <c r="BO224" s="2"/>
      <c r="BP224" s="2"/>
      <c r="BQ224" s="2"/>
      <c r="BR224" s="2"/>
      <c r="BS224" s="2"/>
      <c r="BT224" s="2"/>
      <c r="BU224" s="2"/>
      <c r="BV224" s="2"/>
      <c r="BW224" s="2"/>
      <c r="BX224" s="2">
        <f>ROUND(SUMIF(AA217:AA222,"=47538294",FQ217:FQ222),1)</f>
        <v>0</v>
      </c>
      <c r="BY224" s="2">
        <f>ROUND(SUMIF(AA217:AA222,"=47538294",FR217:FR222),1)</f>
        <v>0</v>
      </c>
      <c r="BZ224" s="2">
        <f>ROUND(SUMIF(AA217:AA222,"=47538294",GL217:GL222),1)</f>
        <v>0</v>
      </c>
      <c r="CA224" s="2">
        <f>ROUND(SUMIF(AA217:AA222,"=47538294",GM217:GM222),1)</f>
        <v>0</v>
      </c>
      <c r="CB224" s="2">
        <f>ROUND(SUMIF(AA217:AA222,"=47538294",GN217:GN222),1)</f>
        <v>0</v>
      </c>
      <c r="CC224" s="2">
        <f>ROUND(SUMIF(AA217:AA222,"=47538294",GO217:GO222),1)</f>
        <v>0</v>
      </c>
      <c r="CD224" s="2">
        <f>ROUND(SUMIF(AA217:AA222,"=47538294",GP217:GP222),1)</f>
        <v>0</v>
      </c>
      <c r="CE224" s="2">
        <f>AC224-BX224</f>
        <v>0</v>
      </c>
      <c r="CF224" s="2">
        <f>AC224-BY224</f>
        <v>0</v>
      </c>
      <c r="CG224" s="2">
        <f>BX224-BZ224</f>
        <v>0</v>
      </c>
      <c r="CH224" s="2">
        <f>AC224-BX224-BY224+BZ224</f>
        <v>0</v>
      </c>
      <c r="CI224" s="2">
        <f>BY224-BZ224</f>
        <v>0</v>
      </c>
      <c r="CJ224" s="2">
        <f>ROUND(SUMIF(AA217:AA222,"=47538294",GX217:GX222),1)</f>
        <v>0</v>
      </c>
      <c r="CK224" s="2">
        <f>ROUND(SUMIF(AA217:AA222,"=47538294",GY217:GY222),1)</f>
        <v>0</v>
      </c>
      <c r="CL224" s="2">
        <f>ROUND(SUMIF(AA217:AA222,"=47538294",GZ217:GZ222),1)</f>
        <v>0</v>
      </c>
      <c r="CM224" s="2">
        <f>ROUND(SUMIF(AA217:AA222,"=47538294",HD217:HD222),1)</f>
        <v>0</v>
      </c>
      <c r="CN224" s="2"/>
      <c r="CO224" s="2"/>
      <c r="CP224" s="2"/>
      <c r="CQ224" s="2"/>
      <c r="CR224" s="2"/>
      <c r="CS224" s="2"/>
      <c r="CT224" s="2"/>
      <c r="CU224" s="2"/>
      <c r="CV224" s="2"/>
      <c r="CW224" s="2"/>
      <c r="CX224" s="2"/>
      <c r="CY224" s="2"/>
      <c r="CZ224" s="2"/>
      <c r="DA224" s="2"/>
      <c r="DB224" s="2"/>
      <c r="DC224" s="2"/>
      <c r="DD224" s="2"/>
      <c r="DE224" s="2"/>
      <c r="DF224" s="2"/>
      <c r="DG224" s="3"/>
      <c r="DH224" s="3"/>
      <c r="DI224" s="3"/>
      <c r="DJ224" s="3"/>
      <c r="DK224" s="3"/>
      <c r="DL224" s="3"/>
      <c r="DM224" s="3"/>
      <c r="DN224" s="3"/>
      <c r="DO224" s="3"/>
      <c r="DP224" s="3"/>
      <c r="DQ224" s="3"/>
      <c r="DR224" s="3"/>
      <c r="DS224" s="3"/>
      <c r="DT224" s="3"/>
      <c r="DU224" s="3"/>
      <c r="DV224" s="3"/>
      <c r="DW224" s="3"/>
      <c r="DX224" s="3"/>
      <c r="DY224" s="3"/>
      <c r="DZ224" s="3"/>
      <c r="EA224" s="3"/>
      <c r="EB224" s="3"/>
      <c r="EC224" s="3"/>
      <c r="ED224" s="3"/>
      <c r="EE224" s="3"/>
      <c r="EF224" s="3"/>
      <c r="EG224" s="3"/>
      <c r="EH224" s="3"/>
      <c r="EI224" s="3"/>
      <c r="EJ224" s="3"/>
      <c r="EK224" s="3"/>
      <c r="EL224" s="3"/>
      <c r="EM224" s="3"/>
      <c r="EN224" s="3"/>
      <c r="EO224" s="3"/>
      <c r="EP224" s="3"/>
      <c r="EQ224" s="3"/>
      <c r="ER224" s="3"/>
      <c r="ES224" s="3"/>
      <c r="ET224" s="3"/>
      <c r="EU224" s="3"/>
      <c r="EV224" s="3"/>
      <c r="EW224" s="3"/>
      <c r="EX224" s="3"/>
      <c r="EY224" s="3"/>
      <c r="EZ224" s="3"/>
      <c r="FA224" s="3"/>
      <c r="FB224" s="3"/>
      <c r="FC224" s="3"/>
      <c r="FD224" s="3"/>
      <c r="FE224" s="3"/>
      <c r="FF224" s="3"/>
      <c r="FG224" s="3"/>
      <c r="FH224" s="3"/>
      <c r="FI224" s="3"/>
      <c r="FJ224" s="3"/>
      <c r="FK224" s="3"/>
      <c r="FL224" s="3"/>
      <c r="FM224" s="3"/>
      <c r="FN224" s="3"/>
      <c r="FO224" s="3"/>
      <c r="FP224" s="3"/>
      <c r="FQ224" s="3"/>
      <c r="FR224" s="3"/>
      <c r="FS224" s="3"/>
      <c r="FT224" s="3"/>
      <c r="FU224" s="3"/>
      <c r="FV224" s="3"/>
      <c r="FW224" s="3"/>
      <c r="FX224" s="3"/>
      <c r="FY224" s="3"/>
      <c r="FZ224" s="3"/>
      <c r="GA224" s="3"/>
      <c r="GB224" s="3"/>
      <c r="GC224" s="3"/>
      <c r="GD224" s="3"/>
      <c r="GE224" s="3"/>
      <c r="GF224" s="3"/>
      <c r="GG224" s="3"/>
      <c r="GH224" s="3"/>
      <c r="GI224" s="3"/>
      <c r="GJ224" s="3"/>
      <c r="GK224" s="3"/>
      <c r="GL224" s="3"/>
      <c r="GM224" s="3"/>
      <c r="GN224" s="3"/>
      <c r="GO224" s="3"/>
      <c r="GP224" s="3"/>
      <c r="GQ224" s="3"/>
      <c r="GR224" s="3"/>
      <c r="GS224" s="3"/>
      <c r="GT224" s="3"/>
      <c r="GU224" s="3"/>
      <c r="GV224" s="3"/>
      <c r="GW224" s="3"/>
      <c r="GX224" s="3">
        <v>0</v>
      </c>
    </row>
    <row r="226" spans="1:23" x14ac:dyDescent="0.2">
      <c r="A226" s="4">
        <v>50</v>
      </c>
      <c r="B226" s="4">
        <v>0</v>
      </c>
      <c r="C226" s="4">
        <v>0</v>
      </c>
      <c r="D226" s="4">
        <v>1</v>
      </c>
      <c r="E226" s="4">
        <v>201</v>
      </c>
      <c r="F226" s="4">
        <f>ROUND(Source!O224,O226)</f>
        <v>0</v>
      </c>
      <c r="G226" s="4" t="s">
        <v>32</v>
      </c>
      <c r="H226" s="4" t="s">
        <v>33</v>
      </c>
      <c r="I226" s="4"/>
      <c r="J226" s="4"/>
      <c r="K226" s="4">
        <v>201</v>
      </c>
      <c r="L226" s="4">
        <v>1</v>
      </c>
      <c r="M226" s="4">
        <v>3</v>
      </c>
      <c r="N226" s="4" t="s">
        <v>5</v>
      </c>
      <c r="O226" s="4">
        <v>1</v>
      </c>
      <c r="P226" s="4"/>
      <c r="Q226" s="4"/>
      <c r="R226" s="4"/>
      <c r="S226" s="4"/>
      <c r="T226" s="4"/>
      <c r="U226" s="4"/>
      <c r="V226" s="4"/>
      <c r="W226" s="4"/>
    </row>
    <row r="227" spans="1:23" x14ac:dyDescent="0.2">
      <c r="A227" s="4">
        <v>50</v>
      </c>
      <c r="B227" s="4">
        <v>0</v>
      </c>
      <c r="C227" s="4">
        <v>0</v>
      </c>
      <c r="D227" s="4">
        <v>1</v>
      </c>
      <c r="E227" s="4">
        <v>202</v>
      </c>
      <c r="F227" s="4">
        <f>ROUND(Source!P224,O227)</f>
        <v>0</v>
      </c>
      <c r="G227" s="4" t="s">
        <v>34</v>
      </c>
      <c r="H227" s="4" t="s">
        <v>35</v>
      </c>
      <c r="I227" s="4"/>
      <c r="J227" s="4"/>
      <c r="K227" s="4">
        <v>202</v>
      </c>
      <c r="L227" s="4">
        <v>2</v>
      </c>
      <c r="M227" s="4">
        <v>3</v>
      </c>
      <c r="N227" s="4" t="s">
        <v>5</v>
      </c>
      <c r="O227" s="4">
        <v>1</v>
      </c>
      <c r="P227" s="4"/>
      <c r="Q227" s="4"/>
      <c r="R227" s="4"/>
      <c r="S227" s="4"/>
      <c r="T227" s="4"/>
      <c r="U227" s="4"/>
      <c r="V227" s="4"/>
      <c r="W227" s="4"/>
    </row>
    <row r="228" spans="1:23" x14ac:dyDescent="0.2">
      <c r="A228" s="4">
        <v>50</v>
      </c>
      <c r="B228" s="4">
        <v>0</v>
      </c>
      <c r="C228" s="4">
        <v>0</v>
      </c>
      <c r="D228" s="4">
        <v>1</v>
      </c>
      <c r="E228" s="4">
        <v>222</v>
      </c>
      <c r="F228" s="4">
        <f>ROUND(Source!AO224,O228)</f>
        <v>0</v>
      </c>
      <c r="G228" s="4" t="s">
        <v>36</v>
      </c>
      <c r="H228" s="4" t="s">
        <v>37</v>
      </c>
      <c r="I228" s="4"/>
      <c r="J228" s="4"/>
      <c r="K228" s="4">
        <v>222</v>
      </c>
      <c r="L228" s="4">
        <v>3</v>
      </c>
      <c r="M228" s="4">
        <v>3</v>
      </c>
      <c r="N228" s="4" t="s">
        <v>5</v>
      </c>
      <c r="O228" s="4">
        <v>1</v>
      </c>
      <c r="P228" s="4"/>
      <c r="Q228" s="4"/>
      <c r="R228" s="4"/>
      <c r="S228" s="4"/>
      <c r="T228" s="4"/>
      <c r="U228" s="4"/>
      <c r="V228" s="4"/>
      <c r="W228" s="4"/>
    </row>
    <row r="229" spans="1:23" x14ac:dyDescent="0.2">
      <c r="A229" s="4">
        <v>50</v>
      </c>
      <c r="B229" s="4">
        <v>0</v>
      </c>
      <c r="C229" s="4">
        <v>0</v>
      </c>
      <c r="D229" s="4">
        <v>1</v>
      </c>
      <c r="E229" s="4">
        <v>225</v>
      </c>
      <c r="F229" s="4">
        <f>ROUND(Source!AV224,O229)</f>
        <v>0</v>
      </c>
      <c r="G229" s="4" t="s">
        <v>38</v>
      </c>
      <c r="H229" s="4" t="s">
        <v>39</v>
      </c>
      <c r="I229" s="4"/>
      <c r="J229" s="4"/>
      <c r="K229" s="4">
        <v>225</v>
      </c>
      <c r="L229" s="4">
        <v>4</v>
      </c>
      <c r="M229" s="4">
        <v>3</v>
      </c>
      <c r="N229" s="4" t="s">
        <v>5</v>
      </c>
      <c r="O229" s="4">
        <v>1</v>
      </c>
      <c r="P229" s="4"/>
      <c r="Q229" s="4"/>
      <c r="R229" s="4"/>
      <c r="S229" s="4"/>
      <c r="T229" s="4"/>
      <c r="U229" s="4"/>
      <c r="V229" s="4"/>
      <c r="W229" s="4"/>
    </row>
    <row r="230" spans="1:23" x14ac:dyDescent="0.2">
      <c r="A230" s="4">
        <v>50</v>
      </c>
      <c r="B230" s="4">
        <v>0</v>
      </c>
      <c r="C230" s="4">
        <v>0</v>
      </c>
      <c r="D230" s="4">
        <v>1</v>
      </c>
      <c r="E230" s="4">
        <v>226</v>
      </c>
      <c r="F230" s="4">
        <f>ROUND(Source!AW224,O230)</f>
        <v>0</v>
      </c>
      <c r="G230" s="4" t="s">
        <v>40</v>
      </c>
      <c r="H230" s="4" t="s">
        <v>41</v>
      </c>
      <c r="I230" s="4"/>
      <c r="J230" s="4"/>
      <c r="K230" s="4">
        <v>226</v>
      </c>
      <c r="L230" s="4">
        <v>5</v>
      </c>
      <c r="M230" s="4">
        <v>3</v>
      </c>
      <c r="N230" s="4" t="s">
        <v>5</v>
      </c>
      <c r="O230" s="4">
        <v>1</v>
      </c>
      <c r="P230" s="4"/>
      <c r="Q230" s="4"/>
      <c r="R230" s="4"/>
      <c r="S230" s="4"/>
      <c r="T230" s="4"/>
      <c r="U230" s="4"/>
      <c r="V230" s="4"/>
      <c r="W230" s="4"/>
    </row>
    <row r="231" spans="1:23" x14ac:dyDescent="0.2">
      <c r="A231" s="4">
        <v>50</v>
      </c>
      <c r="B231" s="4">
        <v>0</v>
      </c>
      <c r="C231" s="4">
        <v>0</v>
      </c>
      <c r="D231" s="4">
        <v>1</v>
      </c>
      <c r="E231" s="4">
        <v>227</v>
      </c>
      <c r="F231" s="4">
        <f>ROUND(Source!AX224,O231)</f>
        <v>0</v>
      </c>
      <c r="G231" s="4" t="s">
        <v>42</v>
      </c>
      <c r="H231" s="4" t="s">
        <v>43</v>
      </c>
      <c r="I231" s="4"/>
      <c r="J231" s="4"/>
      <c r="K231" s="4">
        <v>227</v>
      </c>
      <c r="L231" s="4">
        <v>6</v>
      </c>
      <c r="M231" s="4">
        <v>3</v>
      </c>
      <c r="N231" s="4" t="s">
        <v>5</v>
      </c>
      <c r="O231" s="4">
        <v>1</v>
      </c>
      <c r="P231" s="4"/>
      <c r="Q231" s="4"/>
      <c r="R231" s="4"/>
      <c r="S231" s="4"/>
      <c r="T231" s="4"/>
      <c r="U231" s="4"/>
      <c r="V231" s="4"/>
      <c r="W231" s="4"/>
    </row>
    <row r="232" spans="1:23" x14ac:dyDescent="0.2">
      <c r="A232" s="4">
        <v>50</v>
      </c>
      <c r="B232" s="4">
        <v>0</v>
      </c>
      <c r="C232" s="4">
        <v>0</v>
      </c>
      <c r="D232" s="4">
        <v>1</v>
      </c>
      <c r="E232" s="4">
        <v>228</v>
      </c>
      <c r="F232" s="4">
        <f>ROUND(Source!AY224,O232)</f>
        <v>0</v>
      </c>
      <c r="G232" s="4" t="s">
        <v>44</v>
      </c>
      <c r="H232" s="4" t="s">
        <v>45</v>
      </c>
      <c r="I232" s="4"/>
      <c r="J232" s="4"/>
      <c r="K232" s="4">
        <v>228</v>
      </c>
      <c r="L232" s="4">
        <v>7</v>
      </c>
      <c r="M232" s="4">
        <v>3</v>
      </c>
      <c r="N232" s="4" t="s">
        <v>5</v>
      </c>
      <c r="O232" s="4">
        <v>1</v>
      </c>
      <c r="P232" s="4"/>
      <c r="Q232" s="4"/>
      <c r="R232" s="4"/>
      <c r="S232" s="4"/>
      <c r="T232" s="4"/>
      <c r="U232" s="4"/>
      <c r="V232" s="4"/>
      <c r="W232" s="4"/>
    </row>
    <row r="233" spans="1:23" x14ac:dyDescent="0.2">
      <c r="A233" s="4">
        <v>50</v>
      </c>
      <c r="B233" s="4">
        <v>0</v>
      </c>
      <c r="C233" s="4">
        <v>0</v>
      </c>
      <c r="D233" s="4">
        <v>1</v>
      </c>
      <c r="E233" s="4">
        <v>216</v>
      </c>
      <c r="F233" s="4">
        <f>ROUND(Source!AP224,O233)</f>
        <v>0</v>
      </c>
      <c r="G233" s="4" t="s">
        <v>46</v>
      </c>
      <c r="H233" s="4" t="s">
        <v>47</v>
      </c>
      <c r="I233" s="4"/>
      <c r="J233" s="4"/>
      <c r="K233" s="4">
        <v>216</v>
      </c>
      <c r="L233" s="4">
        <v>8</v>
      </c>
      <c r="M233" s="4">
        <v>3</v>
      </c>
      <c r="N233" s="4" t="s">
        <v>5</v>
      </c>
      <c r="O233" s="4">
        <v>1</v>
      </c>
      <c r="P233" s="4"/>
      <c r="Q233" s="4"/>
      <c r="R233" s="4"/>
      <c r="S233" s="4"/>
      <c r="T233" s="4"/>
      <c r="U233" s="4"/>
      <c r="V233" s="4"/>
      <c r="W233" s="4"/>
    </row>
    <row r="234" spans="1:23" x14ac:dyDescent="0.2">
      <c r="A234" s="4">
        <v>50</v>
      </c>
      <c r="B234" s="4">
        <v>0</v>
      </c>
      <c r="C234" s="4">
        <v>0</v>
      </c>
      <c r="D234" s="4">
        <v>1</v>
      </c>
      <c r="E234" s="4">
        <v>223</v>
      </c>
      <c r="F234" s="4">
        <f>ROUND(Source!AQ224,O234)</f>
        <v>0</v>
      </c>
      <c r="G234" s="4" t="s">
        <v>48</v>
      </c>
      <c r="H234" s="4" t="s">
        <v>49</v>
      </c>
      <c r="I234" s="4"/>
      <c r="J234" s="4"/>
      <c r="K234" s="4">
        <v>223</v>
      </c>
      <c r="L234" s="4">
        <v>9</v>
      </c>
      <c r="M234" s="4">
        <v>3</v>
      </c>
      <c r="N234" s="4" t="s">
        <v>5</v>
      </c>
      <c r="O234" s="4">
        <v>1</v>
      </c>
      <c r="P234" s="4"/>
      <c r="Q234" s="4"/>
      <c r="R234" s="4"/>
      <c r="S234" s="4"/>
      <c r="T234" s="4"/>
      <c r="U234" s="4"/>
      <c r="V234" s="4"/>
      <c r="W234" s="4"/>
    </row>
    <row r="235" spans="1:23" x14ac:dyDescent="0.2">
      <c r="A235" s="4">
        <v>50</v>
      </c>
      <c r="B235" s="4">
        <v>0</v>
      </c>
      <c r="C235" s="4">
        <v>0</v>
      </c>
      <c r="D235" s="4">
        <v>1</v>
      </c>
      <c r="E235" s="4">
        <v>229</v>
      </c>
      <c r="F235" s="4">
        <f>ROUND(Source!AZ224,O235)</f>
        <v>0</v>
      </c>
      <c r="G235" s="4" t="s">
        <v>50</v>
      </c>
      <c r="H235" s="4" t="s">
        <v>51</v>
      </c>
      <c r="I235" s="4"/>
      <c r="J235" s="4"/>
      <c r="K235" s="4">
        <v>229</v>
      </c>
      <c r="L235" s="4">
        <v>10</v>
      </c>
      <c r="M235" s="4">
        <v>3</v>
      </c>
      <c r="N235" s="4" t="s">
        <v>5</v>
      </c>
      <c r="O235" s="4">
        <v>1</v>
      </c>
      <c r="P235" s="4"/>
      <c r="Q235" s="4"/>
      <c r="R235" s="4"/>
      <c r="S235" s="4"/>
      <c r="T235" s="4"/>
      <c r="U235" s="4"/>
      <c r="V235" s="4"/>
      <c r="W235" s="4"/>
    </row>
    <row r="236" spans="1:23" x14ac:dyDescent="0.2">
      <c r="A236" s="4">
        <v>50</v>
      </c>
      <c r="B236" s="4">
        <v>0</v>
      </c>
      <c r="C236" s="4">
        <v>0</v>
      </c>
      <c r="D236" s="4">
        <v>1</v>
      </c>
      <c r="E236" s="4">
        <v>203</v>
      </c>
      <c r="F236" s="4">
        <f>ROUND(Source!Q224,O236)</f>
        <v>0</v>
      </c>
      <c r="G236" s="4" t="s">
        <v>52</v>
      </c>
      <c r="H236" s="4" t="s">
        <v>53</v>
      </c>
      <c r="I236" s="4"/>
      <c r="J236" s="4"/>
      <c r="K236" s="4">
        <v>203</v>
      </c>
      <c r="L236" s="4">
        <v>11</v>
      </c>
      <c r="M236" s="4">
        <v>3</v>
      </c>
      <c r="N236" s="4" t="s">
        <v>5</v>
      </c>
      <c r="O236" s="4">
        <v>1</v>
      </c>
      <c r="P236" s="4"/>
      <c r="Q236" s="4"/>
      <c r="R236" s="4"/>
      <c r="S236" s="4"/>
      <c r="T236" s="4"/>
      <c r="U236" s="4"/>
      <c r="V236" s="4"/>
      <c r="W236" s="4"/>
    </row>
    <row r="237" spans="1:23" x14ac:dyDescent="0.2">
      <c r="A237" s="4">
        <v>50</v>
      </c>
      <c r="B237" s="4">
        <v>0</v>
      </c>
      <c r="C237" s="4">
        <v>0</v>
      </c>
      <c r="D237" s="4">
        <v>1</v>
      </c>
      <c r="E237" s="4">
        <v>231</v>
      </c>
      <c r="F237" s="4">
        <f>ROUND(Source!BB224,O237)</f>
        <v>0</v>
      </c>
      <c r="G237" s="4" t="s">
        <v>54</v>
      </c>
      <c r="H237" s="4" t="s">
        <v>55</v>
      </c>
      <c r="I237" s="4"/>
      <c r="J237" s="4"/>
      <c r="K237" s="4">
        <v>231</v>
      </c>
      <c r="L237" s="4">
        <v>12</v>
      </c>
      <c r="M237" s="4">
        <v>3</v>
      </c>
      <c r="N237" s="4" t="s">
        <v>5</v>
      </c>
      <c r="O237" s="4">
        <v>1</v>
      </c>
      <c r="P237" s="4"/>
      <c r="Q237" s="4"/>
      <c r="R237" s="4"/>
      <c r="S237" s="4"/>
      <c r="T237" s="4"/>
      <c r="U237" s="4"/>
      <c r="V237" s="4"/>
      <c r="W237" s="4"/>
    </row>
    <row r="238" spans="1:23" x14ac:dyDescent="0.2">
      <c r="A238" s="4">
        <v>50</v>
      </c>
      <c r="B238" s="4">
        <v>0</v>
      </c>
      <c r="C238" s="4">
        <v>0</v>
      </c>
      <c r="D238" s="4">
        <v>1</v>
      </c>
      <c r="E238" s="4">
        <v>204</v>
      </c>
      <c r="F238" s="4">
        <f>ROUND(Source!R224,O238)</f>
        <v>0</v>
      </c>
      <c r="G238" s="4" t="s">
        <v>56</v>
      </c>
      <c r="H238" s="4" t="s">
        <v>57</v>
      </c>
      <c r="I238" s="4"/>
      <c r="J238" s="4"/>
      <c r="K238" s="4">
        <v>204</v>
      </c>
      <c r="L238" s="4">
        <v>13</v>
      </c>
      <c r="M238" s="4">
        <v>3</v>
      </c>
      <c r="N238" s="4" t="s">
        <v>5</v>
      </c>
      <c r="O238" s="4">
        <v>1</v>
      </c>
      <c r="P238" s="4"/>
      <c r="Q238" s="4"/>
      <c r="R238" s="4"/>
      <c r="S238" s="4"/>
      <c r="T238" s="4"/>
      <c r="U238" s="4"/>
      <c r="V238" s="4"/>
      <c r="W238" s="4"/>
    </row>
    <row r="239" spans="1:23" x14ac:dyDescent="0.2">
      <c r="A239" s="4">
        <v>50</v>
      </c>
      <c r="B239" s="4">
        <v>0</v>
      </c>
      <c r="C239" s="4">
        <v>0</v>
      </c>
      <c r="D239" s="4">
        <v>1</v>
      </c>
      <c r="E239" s="4">
        <v>205</v>
      </c>
      <c r="F239" s="4">
        <f>ROUND(Source!S224,O239)</f>
        <v>0</v>
      </c>
      <c r="G239" s="4" t="s">
        <v>58</v>
      </c>
      <c r="H239" s="4" t="s">
        <v>59</v>
      </c>
      <c r="I239" s="4"/>
      <c r="J239" s="4"/>
      <c r="K239" s="4">
        <v>205</v>
      </c>
      <c r="L239" s="4">
        <v>14</v>
      </c>
      <c r="M239" s="4">
        <v>3</v>
      </c>
      <c r="N239" s="4" t="s">
        <v>5</v>
      </c>
      <c r="O239" s="4">
        <v>1</v>
      </c>
      <c r="P239" s="4"/>
      <c r="Q239" s="4"/>
      <c r="R239" s="4"/>
      <c r="S239" s="4"/>
      <c r="T239" s="4"/>
      <c r="U239" s="4"/>
      <c r="V239" s="4"/>
      <c r="W239" s="4"/>
    </row>
    <row r="240" spans="1:23" x14ac:dyDescent="0.2">
      <c r="A240" s="4">
        <v>50</v>
      </c>
      <c r="B240" s="4">
        <v>0</v>
      </c>
      <c r="C240" s="4">
        <v>0</v>
      </c>
      <c r="D240" s="4">
        <v>1</v>
      </c>
      <c r="E240" s="4">
        <v>232</v>
      </c>
      <c r="F240" s="4">
        <f>ROUND(Source!BC224,O240)</f>
        <v>0</v>
      </c>
      <c r="G240" s="4" t="s">
        <v>60</v>
      </c>
      <c r="H240" s="4" t="s">
        <v>61</v>
      </c>
      <c r="I240" s="4"/>
      <c r="J240" s="4"/>
      <c r="K240" s="4">
        <v>232</v>
      </c>
      <c r="L240" s="4">
        <v>15</v>
      </c>
      <c r="M240" s="4">
        <v>3</v>
      </c>
      <c r="N240" s="4" t="s">
        <v>5</v>
      </c>
      <c r="O240" s="4">
        <v>1</v>
      </c>
      <c r="P240" s="4"/>
      <c r="Q240" s="4"/>
      <c r="R240" s="4"/>
      <c r="S240" s="4"/>
      <c r="T240" s="4"/>
      <c r="U240" s="4"/>
      <c r="V240" s="4"/>
      <c r="W240" s="4"/>
    </row>
    <row r="241" spans="1:206" x14ac:dyDescent="0.2">
      <c r="A241" s="4">
        <v>50</v>
      </c>
      <c r="B241" s="4">
        <v>0</v>
      </c>
      <c r="C241" s="4">
        <v>0</v>
      </c>
      <c r="D241" s="4">
        <v>1</v>
      </c>
      <c r="E241" s="4">
        <v>214</v>
      </c>
      <c r="F241" s="4">
        <f>ROUND(Source!AS224,O241)</f>
        <v>0</v>
      </c>
      <c r="G241" s="4" t="s">
        <v>62</v>
      </c>
      <c r="H241" s="4" t="s">
        <v>63</v>
      </c>
      <c r="I241" s="4"/>
      <c r="J241" s="4"/>
      <c r="K241" s="4">
        <v>214</v>
      </c>
      <c r="L241" s="4">
        <v>16</v>
      </c>
      <c r="M241" s="4">
        <v>3</v>
      </c>
      <c r="N241" s="4" t="s">
        <v>5</v>
      </c>
      <c r="O241" s="4">
        <v>1</v>
      </c>
      <c r="P241" s="4"/>
      <c r="Q241" s="4"/>
      <c r="R241" s="4"/>
      <c r="S241" s="4"/>
      <c r="T241" s="4"/>
      <c r="U241" s="4"/>
      <c r="V241" s="4"/>
      <c r="W241" s="4"/>
    </row>
    <row r="242" spans="1:206" x14ac:dyDescent="0.2">
      <c r="A242" s="4">
        <v>50</v>
      </c>
      <c r="B242" s="4">
        <v>0</v>
      </c>
      <c r="C242" s="4">
        <v>0</v>
      </c>
      <c r="D242" s="4">
        <v>1</v>
      </c>
      <c r="E242" s="4">
        <v>215</v>
      </c>
      <c r="F242" s="4">
        <f>ROUND(Source!AT224,O242)</f>
        <v>0</v>
      </c>
      <c r="G242" s="4" t="s">
        <v>64</v>
      </c>
      <c r="H242" s="4" t="s">
        <v>65</v>
      </c>
      <c r="I242" s="4"/>
      <c r="J242" s="4"/>
      <c r="K242" s="4">
        <v>215</v>
      </c>
      <c r="L242" s="4">
        <v>17</v>
      </c>
      <c r="M242" s="4">
        <v>3</v>
      </c>
      <c r="N242" s="4" t="s">
        <v>5</v>
      </c>
      <c r="O242" s="4">
        <v>1</v>
      </c>
      <c r="P242" s="4"/>
      <c r="Q242" s="4"/>
      <c r="R242" s="4"/>
      <c r="S242" s="4"/>
      <c r="T242" s="4"/>
      <c r="U242" s="4"/>
      <c r="V242" s="4"/>
      <c r="W242" s="4"/>
    </row>
    <row r="243" spans="1:206" x14ac:dyDescent="0.2">
      <c r="A243" s="4">
        <v>50</v>
      </c>
      <c r="B243" s="4">
        <v>0</v>
      </c>
      <c r="C243" s="4">
        <v>0</v>
      </c>
      <c r="D243" s="4">
        <v>1</v>
      </c>
      <c r="E243" s="4">
        <v>217</v>
      </c>
      <c r="F243" s="4">
        <f>ROUND(Source!AU224,O243)</f>
        <v>0</v>
      </c>
      <c r="G243" s="4" t="s">
        <v>66</v>
      </c>
      <c r="H243" s="4" t="s">
        <v>67</v>
      </c>
      <c r="I243" s="4"/>
      <c r="J243" s="4"/>
      <c r="K243" s="4">
        <v>217</v>
      </c>
      <c r="L243" s="4">
        <v>18</v>
      </c>
      <c r="M243" s="4">
        <v>3</v>
      </c>
      <c r="N243" s="4" t="s">
        <v>5</v>
      </c>
      <c r="O243" s="4">
        <v>1</v>
      </c>
      <c r="P243" s="4"/>
      <c r="Q243" s="4"/>
      <c r="R243" s="4"/>
      <c r="S243" s="4"/>
      <c r="T243" s="4"/>
      <c r="U243" s="4"/>
      <c r="V243" s="4"/>
      <c r="W243" s="4"/>
    </row>
    <row r="244" spans="1:206" x14ac:dyDescent="0.2">
      <c r="A244" s="4">
        <v>50</v>
      </c>
      <c r="B244" s="4">
        <v>0</v>
      </c>
      <c r="C244" s="4">
        <v>0</v>
      </c>
      <c r="D244" s="4">
        <v>1</v>
      </c>
      <c r="E244" s="4">
        <v>230</v>
      </c>
      <c r="F244" s="4">
        <f>ROUND(Source!BA224,O244)</f>
        <v>0</v>
      </c>
      <c r="G244" s="4" t="s">
        <v>68</v>
      </c>
      <c r="H244" s="4" t="s">
        <v>69</v>
      </c>
      <c r="I244" s="4"/>
      <c r="J244" s="4"/>
      <c r="K244" s="4">
        <v>230</v>
      </c>
      <c r="L244" s="4">
        <v>19</v>
      </c>
      <c r="M244" s="4">
        <v>3</v>
      </c>
      <c r="N244" s="4" t="s">
        <v>5</v>
      </c>
      <c r="O244" s="4">
        <v>1</v>
      </c>
      <c r="P244" s="4"/>
      <c r="Q244" s="4"/>
      <c r="R244" s="4"/>
      <c r="S244" s="4"/>
      <c r="T244" s="4"/>
      <c r="U244" s="4"/>
      <c r="V244" s="4"/>
      <c r="W244" s="4"/>
    </row>
    <row r="245" spans="1:206" x14ac:dyDescent="0.2">
      <c r="A245" s="4">
        <v>50</v>
      </c>
      <c r="B245" s="4">
        <v>0</v>
      </c>
      <c r="C245" s="4">
        <v>0</v>
      </c>
      <c r="D245" s="4">
        <v>1</v>
      </c>
      <c r="E245" s="4">
        <v>206</v>
      </c>
      <c r="F245" s="4">
        <f>ROUND(Source!T224,O245)</f>
        <v>0</v>
      </c>
      <c r="G245" s="4" t="s">
        <v>70</v>
      </c>
      <c r="H245" s="4" t="s">
        <v>71</v>
      </c>
      <c r="I245" s="4"/>
      <c r="J245" s="4"/>
      <c r="K245" s="4">
        <v>206</v>
      </c>
      <c r="L245" s="4">
        <v>20</v>
      </c>
      <c r="M245" s="4">
        <v>3</v>
      </c>
      <c r="N245" s="4" t="s">
        <v>5</v>
      </c>
      <c r="O245" s="4">
        <v>1</v>
      </c>
      <c r="P245" s="4"/>
      <c r="Q245" s="4"/>
      <c r="R245" s="4"/>
      <c r="S245" s="4"/>
      <c r="T245" s="4"/>
      <c r="U245" s="4"/>
      <c r="V245" s="4"/>
      <c r="W245" s="4"/>
    </row>
    <row r="246" spans="1:206" x14ac:dyDescent="0.2">
      <c r="A246" s="4">
        <v>50</v>
      </c>
      <c r="B246" s="4">
        <v>0</v>
      </c>
      <c r="C246" s="4">
        <v>0</v>
      </c>
      <c r="D246" s="4">
        <v>1</v>
      </c>
      <c r="E246" s="4">
        <v>207</v>
      </c>
      <c r="F246" s="4">
        <f>Source!U224</f>
        <v>0</v>
      </c>
      <c r="G246" s="4" t="s">
        <v>72</v>
      </c>
      <c r="H246" s="4" t="s">
        <v>73</v>
      </c>
      <c r="I246" s="4"/>
      <c r="J246" s="4"/>
      <c r="K246" s="4">
        <v>207</v>
      </c>
      <c r="L246" s="4">
        <v>21</v>
      </c>
      <c r="M246" s="4">
        <v>3</v>
      </c>
      <c r="N246" s="4" t="s">
        <v>5</v>
      </c>
      <c r="O246" s="4">
        <v>-1</v>
      </c>
      <c r="P246" s="4"/>
      <c r="Q246" s="4"/>
      <c r="R246" s="4"/>
      <c r="S246" s="4"/>
      <c r="T246" s="4"/>
      <c r="U246" s="4"/>
      <c r="V246" s="4"/>
      <c r="W246" s="4"/>
    </row>
    <row r="247" spans="1:206" x14ac:dyDescent="0.2">
      <c r="A247" s="4">
        <v>50</v>
      </c>
      <c r="B247" s="4">
        <v>0</v>
      </c>
      <c r="C247" s="4">
        <v>0</v>
      </c>
      <c r="D247" s="4">
        <v>1</v>
      </c>
      <c r="E247" s="4">
        <v>208</v>
      </c>
      <c r="F247" s="4">
        <f>Source!V224</f>
        <v>0</v>
      </c>
      <c r="G247" s="4" t="s">
        <v>74</v>
      </c>
      <c r="H247" s="4" t="s">
        <v>75</v>
      </c>
      <c r="I247" s="4"/>
      <c r="J247" s="4"/>
      <c r="K247" s="4">
        <v>208</v>
      </c>
      <c r="L247" s="4">
        <v>22</v>
      </c>
      <c r="M247" s="4">
        <v>3</v>
      </c>
      <c r="N247" s="4" t="s">
        <v>5</v>
      </c>
      <c r="O247" s="4">
        <v>-1</v>
      </c>
      <c r="P247" s="4"/>
      <c r="Q247" s="4"/>
      <c r="R247" s="4"/>
      <c r="S247" s="4"/>
      <c r="T247" s="4"/>
      <c r="U247" s="4"/>
      <c r="V247" s="4"/>
      <c r="W247" s="4"/>
    </row>
    <row r="248" spans="1:206" x14ac:dyDescent="0.2">
      <c r="A248" s="4">
        <v>50</v>
      </c>
      <c r="B248" s="4">
        <v>0</v>
      </c>
      <c r="C248" s="4">
        <v>0</v>
      </c>
      <c r="D248" s="4">
        <v>1</v>
      </c>
      <c r="E248" s="4">
        <v>209</v>
      </c>
      <c r="F248" s="4">
        <f>ROUND(Source!W224,O248)</f>
        <v>0</v>
      </c>
      <c r="G248" s="4" t="s">
        <v>76</v>
      </c>
      <c r="H248" s="4" t="s">
        <v>77</v>
      </c>
      <c r="I248" s="4"/>
      <c r="J248" s="4"/>
      <c r="K248" s="4">
        <v>209</v>
      </c>
      <c r="L248" s="4">
        <v>23</v>
      </c>
      <c r="M248" s="4">
        <v>3</v>
      </c>
      <c r="N248" s="4" t="s">
        <v>5</v>
      </c>
      <c r="O248" s="4">
        <v>1</v>
      </c>
      <c r="P248" s="4"/>
      <c r="Q248" s="4"/>
      <c r="R248" s="4"/>
      <c r="S248" s="4"/>
      <c r="T248" s="4"/>
      <c r="U248" s="4"/>
      <c r="V248" s="4"/>
      <c r="W248" s="4"/>
    </row>
    <row r="249" spans="1:206" x14ac:dyDescent="0.2">
      <c r="A249" s="4">
        <v>50</v>
      </c>
      <c r="B249" s="4">
        <v>0</v>
      </c>
      <c r="C249" s="4">
        <v>0</v>
      </c>
      <c r="D249" s="4">
        <v>1</v>
      </c>
      <c r="E249" s="4">
        <v>233</v>
      </c>
      <c r="F249" s="4">
        <f>ROUND(Source!BD224,O249)</f>
        <v>0</v>
      </c>
      <c r="G249" s="4" t="s">
        <v>78</v>
      </c>
      <c r="H249" s="4" t="s">
        <v>79</v>
      </c>
      <c r="I249" s="4"/>
      <c r="J249" s="4"/>
      <c r="K249" s="4">
        <v>233</v>
      </c>
      <c r="L249" s="4">
        <v>24</v>
      </c>
      <c r="M249" s="4">
        <v>3</v>
      </c>
      <c r="N249" s="4" t="s">
        <v>5</v>
      </c>
      <c r="O249" s="4">
        <v>1</v>
      </c>
      <c r="P249" s="4"/>
      <c r="Q249" s="4"/>
      <c r="R249" s="4"/>
      <c r="S249" s="4"/>
      <c r="T249" s="4"/>
      <c r="U249" s="4"/>
      <c r="V249" s="4"/>
      <c r="W249" s="4"/>
    </row>
    <row r="250" spans="1:206" x14ac:dyDescent="0.2">
      <c r="A250" s="4">
        <v>50</v>
      </c>
      <c r="B250" s="4">
        <v>0</v>
      </c>
      <c r="C250" s="4">
        <v>0</v>
      </c>
      <c r="D250" s="4">
        <v>1</v>
      </c>
      <c r="E250" s="4">
        <v>210</v>
      </c>
      <c r="F250" s="4">
        <f>ROUND(Source!X224,O250)</f>
        <v>0</v>
      </c>
      <c r="G250" s="4" t="s">
        <v>80</v>
      </c>
      <c r="H250" s="4" t="s">
        <v>81</v>
      </c>
      <c r="I250" s="4"/>
      <c r="J250" s="4"/>
      <c r="K250" s="4">
        <v>210</v>
      </c>
      <c r="L250" s="4">
        <v>25</v>
      </c>
      <c r="M250" s="4">
        <v>3</v>
      </c>
      <c r="N250" s="4" t="s">
        <v>5</v>
      </c>
      <c r="O250" s="4">
        <v>1</v>
      </c>
      <c r="P250" s="4"/>
      <c r="Q250" s="4"/>
      <c r="R250" s="4"/>
      <c r="S250" s="4"/>
      <c r="T250" s="4"/>
      <c r="U250" s="4"/>
      <c r="V250" s="4"/>
      <c r="W250" s="4"/>
    </row>
    <row r="251" spans="1:206" x14ac:dyDescent="0.2">
      <c r="A251" s="4">
        <v>50</v>
      </c>
      <c r="B251" s="4">
        <v>0</v>
      </c>
      <c r="C251" s="4">
        <v>0</v>
      </c>
      <c r="D251" s="4">
        <v>1</v>
      </c>
      <c r="E251" s="4">
        <v>211</v>
      </c>
      <c r="F251" s="4">
        <f>ROUND(Source!Y224,O251)</f>
        <v>0</v>
      </c>
      <c r="G251" s="4" t="s">
        <v>82</v>
      </c>
      <c r="H251" s="4" t="s">
        <v>83</v>
      </c>
      <c r="I251" s="4"/>
      <c r="J251" s="4"/>
      <c r="K251" s="4">
        <v>211</v>
      </c>
      <c r="L251" s="4">
        <v>26</v>
      </c>
      <c r="M251" s="4">
        <v>3</v>
      </c>
      <c r="N251" s="4" t="s">
        <v>5</v>
      </c>
      <c r="O251" s="4">
        <v>1</v>
      </c>
      <c r="P251" s="4"/>
      <c r="Q251" s="4"/>
      <c r="R251" s="4"/>
      <c r="S251" s="4"/>
      <c r="T251" s="4"/>
      <c r="U251" s="4"/>
      <c r="V251" s="4"/>
      <c r="W251" s="4"/>
    </row>
    <row r="252" spans="1:206" x14ac:dyDescent="0.2">
      <c r="A252" s="4">
        <v>50</v>
      </c>
      <c r="B252" s="4">
        <v>0</v>
      </c>
      <c r="C252" s="4">
        <v>0</v>
      </c>
      <c r="D252" s="4">
        <v>1</v>
      </c>
      <c r="E252" s="4">
        <v>224</v>
      </c>
      <c r="F252" s="4">
        <f>ROUND(Source!AR224,O252)</f>
        <v>0</v>
      </c>
      <c r="G252" s="4" t="s">
        <v>84</v>
      </c>
      <c r="H252" s="4" t="s">
        <v>85</v>
      </c>
      <c r="I252" s="4"/>
      <c r="J252" s="4"/>
      <c r="K252" s="4">
        <v>224</v>
      </c>
      <c r="L252" s="4">
        <v>27</v>
      </c>
      <c r="M252" s="4">
        <v>3</v>
      </c>
      <c r="N252" s="4" t="s">
        <v>5</v>
      </c>
      <c r="O252" s="4">
        <v>1</v>
      </c>
      <c r="P252" s="4"/>
      <c r="Q252" s="4"/>
      <c r="R252" s="4"/>
      <c r="S252" s="4"/>
      <c r="T252" s="4"/>
      <c r="U252" s="4"/>
      <c r="V252" s="4"/>
      <c r="W252" s="4"/>
    </row>
    <row r="254" spans="1:206" x14ac:dyDescent="0.2">
      <c r="A254" s="1">
        <v>5</v>
      </c>
      <c r="B254" s="1">
        <v>1</v>
      </c>
      <c r="C254" s="1"/>
      <c r="D254" s="1">
        <f>ROW(A267)</f>
        <v>267</v>
      </c>
      <c r="E254" s="1"/>
      <c r="F254" s="1" t="s">
        <v>15</v>
      </c>
      <c r="G254" s="1" t="s">
        <v>86</v>
      </c>
      <c r="H254" s="1" t="s">
        <v>5</v>
      </c>
      <c r="I254" s="1">
        <v>0</v>
      </c>
      <c r="J254" s="1"/>
      <c r="K254" s="1">
        <v>0</v>
      </c>
      <c r="L254" s="1"/>
      <c r="M254" s="1"/>
      <c r="N254" s="1"/>
      <c r="O254" s="1"/>
      <c r="P254" s="1"/>
      <c r="Q254" s="1"/>
      <c r="R254" s="1"/>
      <c r="S254" s="1"/>
      <c r="T254" s="1"/>
      <c r="U254" s="1" t="s">
        <v>5</v>
      </c>
      <c r="V254" s="1">
        <v>0</v>
      </c>
      <c r="W254" s="1"/>
      <c r="X254" s="1"/>
      <c r="Y254" s="1"/>
      <c r="Z254" s="1"/>
      <c r="AA254" s="1"/>
      <c r="AB254" s="1" t="s">
        <v>5</v>
      </c>
      <c r="AC254" s="1" t="s">
        <v>5</v>
      </c>
      <c r="AD254" s="1" t="s">
        <v>5</v>
      </c>
      <c r="AE254" s="1" t="s">
        <v>5</v>
      </c>
      <c r="AF254" s="1" t="s">
        <v>5</v>
      </c>
      <c r="AG254" s="1" t="s">
        <v>5</v>
      </c>
      <c r="AH254" s="1"/>
      <c r="AI254" s="1"/>
      <c r="AJ254" s="1"/>
      <c r="AK254" s="1"/>
      <c r="AL254" s="1"/>
      <c r="AM254" s="1"/>
      <c r="AN254" s="1"/>
      <c r="AO254" s="1"/>
      <c r="AP254" s="1" t="s">
        <v>5</v>
      </c>
      <c r="AQ254" s="1" t="s">
        <v>5</v>
      </c>
      <c r="AR254" s="1" t="s">
        <v>5</v>
      </c>
      <c r="AS254" s="1"/>
      <c r="AT254" s="1"/>
      <c r="AU254" s="1"/>
      <c r="AV254" s="1"/>
      <c r="AW254" s="1"/>
      <c r="AX254" s="1"/>
      <c r="AY254" s="1"/>
      <c r="AZ254" s="1" t="s">
        <v>5</v>
      </c>
      <c r="BA254" s="1"/>
      <c r="BB254" s="1" t="s">
        <v>5</v>
      </c>
      <c r="BC254" s="1" t="s">
        <v>5</v>
      </c>
      <c r="BD254" s="1" t="s">
        <v>5</v>
      </c>
      <c r="BE254" s="1" t="s">
        <v>5</v>
      </c>
      <c r="BF254" s="1" t="s">
        <v>5</v>
      </c>
      <c r="BG254" s="1" t="s">
        <v>5</v>
      </c>
      <c r="BH254" s="1" t="s">
        <v>5</v>
      </c>
      <c r="BI254" s="1" t="s">
        <v>5</v>
      </c>
      <c r="BJ254" s="1" t="s">
        <v>5</v>
      </c>
      <c r="BK254" s="1" t="s">
        <v>5</v>
      </c>
      <c r="BL254" s="1" t="s">
        <v>5</v>
      </c>
      <c r="BM254" s="1" t="s">
        <v>5</v>
      </c>
      <c r="BN254" s="1" t="s">
        <v>5</v>
      </c>
      <c r="BO254" s="1" t="s">
        <v>5</v>
      </c>
      <c r="BP254" s="1" t="s">
        <v>5</v>
      </c>
      <c r="BQ254" s="1"/>
      <c r="BR254" s="1"/>
      <c r="BS254" s="1"/>
      <c r="BT254" s="1"/>
      <c r="BU254" s="1"/>
      <c r="BV254" s="1"/>
      <c r="BW254" s="1"/>
      <c r="BX254" s="1">
        <v>0</v>
      </c>
      <c r="BY254" s="1"/>
      <c r="BZ254" s="1"/>
      <c r="CA254" s="1"/>
      <c r="CB254" s="1"/>
      <c r="CC254" s="1"/>
      <c r="CD254" s="1"/>
      <c r="CE254" s="1"/>
      <c r="CF254" s="1"/>
      <c r="CG254" s="1"/>
      <c r="CH254" s="1"/>
      <c r="CI254" s="1"/>
      <c r="CJ254" s="1">
        <v>0</v>
      </c>
    </row>
    <row r="256" spans="1:206" x14ac:dyDescent="0.2">
      <c r="A256" s="2">
        <v>52</v>
      </c>
      <c r="B256" s="2">
        <f t="shared" ref="B256:G256" si="118">B267</f>
        <v>1</v>
      </c>
      <c r="C256" s="2">
        <f t="shared" si="118"/>
        <v>5</v>
      </c>
      <c r="D256" s="2">
        <f t="shared" si="118"/>
        <v>254</v>
      </c>
      <c r="E256" s="2">
        <f t="shared" si="118"/>
        <v>0</v>
      </c>
      <c r="F256" s="2" t="str">
        <f t="shared" si="118"/>
        <v>Новый подраздел</v>
      </c>
      <c r="G256" s="2" t="str">
        <f t="shared" si="118"/>
        <v>Стены</v>
      </c>
      <c r="H256" s="2"/>
      <c r="I256" s="2"/>
      <c r="J256" s="2"/>
      <c r="K256" s="2"/>
      <c r="L256" s="2"/>
      <c r="M256" s="2"/>
      <c r="N256" s="2"/>
      <c r="O256" s="2">
        <f t="shared" ref="O256:AT256" si="119">O267</f>
        <v>1143.4000000000001</v>
      </c>
      <c r="P256" s="2">
        <f t="shared" si="119"/>
        <v>429.6</v>
      </c>
      <c r="Q256" s="2">
        <f t="shared" si="119"/>
        <v>12.6</v>
      </c>
      <c r="R256" s="2">
        <f t="shared" si="119"/>
        <v>6.4</v>
      </c>
      <c r="S256" s="2">
        <f t="shared" si="119"/>
        <v>701.2</v>
      </c>
      <c r="T256" s="2">
        <f t="shared" si="119"/>
        <v>0</v>
      </c>
      <c r="U256" s="2">
        <f t="shared" si="119"/>
        <v>2.3804999999999996</v>
      </c>
      <c r="V256" s="2">
        <f t="shared" si="119"/>
        <v>1.6874999999999998E-2</v>
      </c>
      <c r="W256" s="2">
        <f t="shared" si="119"/>
        <v>0</v>
      </c>
      <c r="X256" s="2">
        <f t="shared" si="119"/>
        <v>672.2</v>
      </c>
      <c r="Y256" s="2">
        <f t="shared" si="119"/>
        <v>332.6</v>
      </c>
      <c r="Z256" s="2">
        <f t="shared" si="119"/>
        <v>0</v>
      </c>
      <c r="AA256" s="2">
        <f t="shared" si="119"/>
        <v>0</v>
      </c>
      <c r="AB256" s="2">
        <f t="shared" si="119"/>
        <v>1143.4000000000001</v>
      </c>
      <c r="AC256" s="2">
        <f t="shared" si="119"/>
        <v>429.6</v>
      </c>
      <c r="AD256" s="2">
        <f t="shared" si="119"/>
        <v>12.6</v>
      </c>
      <c r="AE256" s="2">
        <f t="shared" si="119"/>
        <v>6.4</v>
      </c>
      <c r="AF256" s="2">
        <f t="shared" si="119"/>
        <v>701.2</v>
      </c>
      <c r="AG256" s="2">
        <f t="shared" si="119"/>
        <v>0</v>
      </c>
      <c r="AH256" s="2">
        <f t="shared" si="119"/>
        <v>2.3804999999999996</v>
      </c>
      <c r="AI256" s="2">
        <f t="shared" si="119"/>
        <v>1.6874999999999998E-2</v>
      </c>
      <c r="AJ256" s="2">
        <f t="shared" si="119"/>
        <v>0</v>
      </c>
      <c r="AK256" s="2">
        <f t="shared" si="119"/>
        <v>672.2</v>
      </c>
      <c r="AL256" s="2">
        <f t="shared" si="119"/>
        <v>332.6</v>
      </c>
      <c r="AM256" s="2">
        <f t="shared" si="119"/>
        <v>0</v>
      </c>
      <c r="AN256" s="2">
        <f t="shared" si="119"/>
        <v>0</v>
      </c>
      <c r="AO256" s="2">
        <f t="shared" si="119"/>
        <v>0</v>
      </c>
      <c r="AP256" s="2">
        <f t="shared" si="119"/>
        <v>0</v>
      </c>
      <c r="AQ256" s="2">
        <f t="shared" si="119"/>
        <v>0</v>
      </c>
      <c r="AR256" s="2">
        <f t="shared" si="119"/>
        <v>2148.1999999999998</v>
      </c>
      <c r="AS256" s="2">
        <f t="shared" si="119"/>
        <v>2148.1999999999998</v>
      </c>
      <c r="AT256" s="2">
        <f t="shared" si="119"/>
        <v>0</v>
      </c>
      <c r="AU256" s="2">
        <f t="shared" ref="AU256:BZ256" si="120">AU267</f>
        <v>0</v>
      </c>
      <c r="AV256" s="2">
        <f t="shared" si="120"/>
        <v>429.6</v>
      </c>
      <c r="AW256" s="2">
        <f t="shared" si="120"/>
        <v>429.6</v>
      </c>
      <c r="AX256" s="2">
        <f t="shared" si="120"/>
        <v>0</v>
      </c>
      <c r="AY256" s="2">
        <f t="shared" si="120"/>
        <v>429.6</v>
      </c>
      <c r="AZ256" s="2">
        <f t="shared" si="120"/>
        <v>0</v>
      </c>
      <c r="BA256" s="2">
        <f t="shared" si="120"/>
        <v>0</v>
      </c>
      <c r="BB256" s="2">
        <f t="shared" si="120"/>
        <v>0</v>
      </c>
      <c r="BC256" s="2">
        <f t="shared" si="120"/>
        <v>0</v>
      </c>
      <c r="BD256" s="2">
        <f t="shared" si="120"/>
        <v>0</v>
      </c>
      <c r="BE256" s="2">
        <f t="shared" si="120"/>
        <v>0</v>
      </c>
      <c r="BF256" s="2">
        <f t="shared" si="120"/>
        <v>0</v>
      </c>
      <c r="BG256" s="2">
        <f t="shared" si="120"/>
        <v>0</v>
      </c>
      <c r="BH256" s="2">
        <f t="shared" si="120"/>
        <v>0</v>
      </c>
      <c r="BI256" s="2">
        <f t="shared" si="120"/>
        <v>0</v>
      </c>
      <c r="BJ256" s="2">
        <f t="shared" si="120"/>
        <v>0</v>
      </c>
      <c r="BK256" s="2">
        <f t="shared" si="120"/>
        <v>0</v>
      </c>
      <c r="BL256" s="2">
        <f t="shared" si="120"/>
        <v>0</v>
      </c>
      <c r="BM256" s="2">
        <f t="shared" si="120"/>
        <v>0</v>
      </c>
      <c r="BN256" s="2">
        <f t="shared" si="120"/>
        <v>0</v>
      </c>
      <c r="BO256" s="2">
        <f t="shared" si="120"/>
        <v>0</v>
      </c>
      <c r="BP256" s="2">
        <f t="shared" si="120"/>
        <v>0</v>
      </c>
      <c r="BQ256" s="2">
        <f t="shared" si="120"/>
        <v>0</v>
      </c>
      <c r="BR256" s="2">
        <f t="shared" si="120"/>
        <v>0</v>
      </c>
      <c r="BS256" s="2">
        <f t="shared" si="120"/>
        <v>0</v>
      </c>
      <c r="BT256" s="2">
        <f t="shared" si="120"/>
        <v>0</v>
      </c>
      <c r="BU256" s="2">
        <f t="shared" si="120"/>
        <v>0</v>
      </c>
      <c r="BV256" s="2">
        <f t="shared" si="120"/>
        <v>0</v>
      </c>
      <c r="BW256" s="2">
        <f t="shared" si="120"/>
        <v>0</v>
      </c>
      <c r="BX256" s="2">
        <f t="shared" si="120"/>
        <v>0</v>
      </c>
      <c r="BY256" s="2">
        <f t="shared" si="120"/>
        <v>0</v>
      </c>
      <c r="BZ256" s="2">
        <f t="shared" si="120"/>
        <v>0</v>
      </c>
      <c r="CA256" s="2">
        <f t="shared" ref="CA256:DF256" si="121">CA267</f>
        <v>2148.1999999999998</v>
      </c>
      <c r="CB256" s="2">
        <f t="shared" si="121"/>
        <v>2148.1999999999998</v>
      </c>
      <c r="CC256" s="2">
        <f t="shared" si="121"/>
        <v>0</v>
      </c>
      <c r="CD256" s="2">
        <f t="shared" si="121"/>
        <v>0</v>
      </c>
      <c r="CE256" s="2">
        <f t="shared" si="121"/>
        <v>429.6</v>
      </c>
      <c r="CF256" s="2">
        <f t="shared" si="121"/>
        <v>429.6</v>
      </c>
      <c r="CG256" s="2">
        <f t="shared" si="121"/>
        <v>0</v>
      </c>
      <c r="CH256" s="2">
        <f t="shared" si="121"/>
        <v>429.6</v>
      </c>
      <c r="CI256" s="2">
        <f t="shared" si="121"/>
        <v>0</v>
      </c>
      <c r="CJ256" s="2">
        <f t="shared" si="121"/>
        <v>0</v>
      </c>
      <c r="CK256" s="2">
        <f t="shared" si="121"/>
        <v>0</v>
      </c>
      <c r="CL256" s="2">
        <f t="shared" si="121"/>
        <v>0</v>
      </c>
      <c r="CM256" s="2">
        <f t="shared" si="121"/>
        <v>0</v>
      </c>
      <c r="CN256" s="2">
        <f t="shared" si="121"/>
        <v>0</v>
      </c>
      <c r="CO256" s="2">
        <f t="shared" si="121"/>
        <v>0</v>
      </c>
      <c r="CP256" s="2">
        <f t="shared" si="121"/>
        <v>0</v>
      </c>
      <c r="CQ256" s="2">
        <f t="shared" si="121"/>
        <v>0</v>
      </c>
      <c r="CR256" s="2">
        <f t="shared" si="121"/>
        <v>0</v>
      </c>
      <c r="CS256" s="2">
        <f t="shared" si="121"/>
        <v>0</v>
      </c>
      <c r="CT256" s="2">
        <f t="shared" si="121"/>
        <v>0</v>
      </c>
      <c r="CU256" s="2">
        <f t="shared" si="121"/>
        <v>0</v>
      </c>
      <c r="CV256" s="2">
        <f t="shared" si="121"/>
        <v>0</v>
      </c>
      <c r="CW256" s="2">
        <f t="shared" si="121"/>
        <v>0</v>
      </c>
      <c r="CX256" s="2">
        <f t="shared" si="121"/>
        <v>0</v>
      </c>
      <c r="CY256" s="2">
        <f t="shared" si="121"/>
        <v>0</v>
      </c>
      <c r="CZ256" s="2">
        <f t="shared" si="121"/>
        <v>0</v>
      </c>
      <c r="DA256" s="2">
        <f t="shared" si="121"/>
        <v>0</v>
      </c>
      <c r="DB256" s="2">
        <f t="shared" si="121"/>
        <v>0</v>
      </c>
      <c r="DC256" s="2">
        <f t="shared" si="121"/>
        <v>0</v>
      </c>
      <c r="DD256" s="2">
        <f t="shared" si="121"/>
        <v>0</v>
      </c>
      <c r="DE256" s="2">
        <f t="shared" si="121"/>
        <v>0</v>
      </c>
      <c r="DF256" s="2">
        <f t="shared" si="121"/>
        <v>0</v>
      </c>
      <c r="DG256" s="3">
        <f t="shared" ref="DG256:EL256" si="122">DG267</f>
        <v>0</v>
      </c>
      <c r="DH256" s="3">
        <f t="shared" si="122"/>
        <v>0</v>
      </c>
      <c r="DI256" s="3">
        <f t="shared" si="122"/>
        <v>0</v>
      </c>
      <c r="DJ256" s="3">
        <f t="shared" si="122"/>
        <v>0</v>
      </c>
      <c r="DK256" s="3">
        <f t="shared" si="122"/>
        <v>0</v>
      </c>
      <c r="DL256" s="3">
        <f t="shared" si="122"/>
        <v>0</v>
      </c>
      <c r="DM256" s="3">
        <f t="shared" si="122"/>
        <v>0</v>
      </c>
      <c r="DN256" s="3">
        <f t="shared" si="122"/>
        <v>0</v>
      </c>
      <c r="DO256" s="3">
        <f t="shared" si="122"/>
        <v>0</v>
      </c>
      <c r="DP256" s="3">
        <f t="shared" si="122"/>
        <v>0</v>
      </c>
      <c r="DQ256" s="3">
        <f t="shared" si="122"/>
        <v>0</v>
      </c>
      <c r="DR256" s="3">
        <f t="shared" si="122"/>
        <v>0</v>
      </c>
      <c r="DS256" s="3">
        <f t="shared" si="122"/>
        <v>0</v>
      </c>
      <c r="DT256" s="3">
        <f t="shared" si="122"/>
        <v>0</v>
      </c>
      <c r="DU256" s="3">
        <f t="shared" si="122"/>
        <v>0</v>
      </c>
      <c r="DV256" s="3">
        <f t="shared" si="122"/>
        <v>0</v>
      </c>
      <c r="DW256" s="3">
        <f t="shared" si="122"/>
        <v>0</v>
      </c>
      <c r="DX256" s="3">
        <f t="shared" si="122"/>
        <v>0</v>
      </c>
      <c r="DY256" s="3">
        <f t="shared" si="122"/>
        <v>0</v>
      </c>
      <c r="DZ256" s="3">
        <f t="shared" si="122"/>
        <v>0</v>
      </c>
      <c r="EA256" s="3">
        <f t="shared" si="122"/>
        <v>0</v>
      </c>
      <c r="EB256" s="3">
        <f t="shared" si="122"/>
        <v>0</v>
      </c>
      <c r="EC256" s="3">
        <f t="shared" si="122"/>
        <v>0</v>
      </c>
      <c r="ED256" s="3">
        <f t="shared" si="122"/>
        <v>0</v>
      </c>
      <c r="EE256" s="3">
        <f t="shared" si="122"/>
        <v>0</v>
      </c>
      <c r="EF256" s="3">
        <f t="shared" si="122"/>
        <v>0</v>
      </c>
      <c r="EG256" s="3">
        <f t="shared" si="122"/>
        <v>0</v>
      </c>
      <c r="EH256" s="3">
        <f t="shared" si="122"/>
        <v>0</v>
      </c>
      <c r="EI256" s="3">
        <f t="shared" si="122"/>
        <v>0</v>
      </c>
      <c r="EJ256" s="3">
        <f t="shared" si="122"/>
        <v>0</v>
      </c>
      <c r="EK256" s="3">
        <f t="shared" si="122"/>
        <v>0</v>
      </c>
      <c r="EL256" s="3">
        <f t="shared" si="122"/>
        <v>0</v>
      </c>
      <c r="EM256" s="3">
        <f t="shared" ref="EM256:FR256" si="123">EM267</f>
        <v>0</v>
      </c>
      <c r="EN256" s="3">
        <f t="shared" si="123"/>
        <v>0</v>
      </c>
      <c r="EO256" s="3">
        <f t="shared" si="123"/>
        <v>0</v>
      </c>
      <c r="EP256" s="3">
        <f t="shared" si="123"/>
        <v>0</v>
      </c>
      <c r="EQ256" s="3">
        <f t="shared" si="123"/>
        <v>0</v>
      </c>
      <c r="ER256" s="3">
        <f t="shared" si="123"/>
        <v>0</v>
      </c>
      <c r="ES256" s="3">
        <f t="shared" si="123"/>
        <v>0</v>
      </c>
      <c r="ET256" s="3">
        <f t="shared" si="123"/>
        <v>0</v>
      </c>
      <c r="EU256" s="3">
        <f t="shared" si="123"/>
        <v>0</v>
      </c>
      <c r="EV256" s="3">
        <f t="shared" si="123"/>
        <v>0</v>
      </c>
      <c r="EW256" s="3">
        <f t="shared" si="123"/>
        <v>0</v>
      </c>
      <c r="EX256" s="3">
        <f t="shared" si="123"/>
        <v>0</v>
      </c>
      <c r="EY256" s="3">
        <f t="shared" si="123"/>
        <v>0</v>
      </c>
      <c r="EZ256" s="3">
        <f t="shared" si="123"/>
        <v>0</v>
      </c>
      <c r="FA256" s="3">
        <f t="shared" si="123"/>
        <v>0</v>
      </c>
      <c r="FB256" s="3">
        <f t="shared" si="123"/>
        <v>0</v>
      </c>
      <c r="FC256" s="3">
        <f t="shared" si="123"/>
        <v>0</v>
      </c>
      <c r="FD256" s="3">
        <f t="shared" si="123"/>
        <v>0</v>
      </c>
      <c r="FE256" s="3">
        <f t="shared" si="123"/>
        <v>0</v>
      </c>
      <c r="FF256" s="3">
        <f t="shared" si="123"/>
        <v>0</v>
      </c>
      <c r="FG256" s="3">
        <f t="shared" si="123"/>
        <v>0</v>
      </c>
      <c r="FH256" s="3">
        <f t="shared" si="123"/>
        <v>0</v>
      </c>
      <c r="FI256" s="3">
        <f t="shared" si="123"/>
        <v>0</v>
      </c>
      <c r="FJ256" s="3">
        <f t="shared" si="123"/>
        <v>0</v>
      </c>
      <c r="FK256" s="3">
        <f t="shared" si="123"/>
        <v>0</v>
      </c>
      <c r="FL256" s="3">
        <f t="shared" si="123"/>
        <v>0</v>
      </c>
      <c r="FM256" s="3">
        <f t="shared" si="123"/>
        <v>0</v>
      </c>
      <c r="FN256" s="3">
        <f t="shared" si="123"/>
        <v>0</v>
      </c>
      <c r="FO256" s="3">
        <f t="shared" si="123"/>
        <v>0</v>
      </c>
      <c r="FP256" s="3">
        <f t="shared" si="123"/>
        <v>0</v>
      </c>
      <c r="FQ256" s="3">
        <f t="shared" si="123"/>
        <v>0</v>
      </c>
      <c r="FR256" s="3">
        <f t="shared" si="123"/>
        <v>0</v>
      </c>
      <c r="FS256" s="3">
        <f t="shared" ref="FS256:GX256" si="124">FS267</f>
        <v>0</v>
      </c>
      <c r="FT256" s="3">
        <f t="shared" si="124"/>
        <v>0</v>
      </c>
      <c r="FU256" s="3">
        <f t="shared" si="124"/>
        <v>0</v>
      </c>
      <c r="FV256" s="3">
        <f t="shared" si="124"/>
        <v>0</v>
      </c>
      <c r="FW256" s="3">
        <f t="shared" si="124"/>
        <v>0</v>
      </c>
      <c r="FX256" s="3">
        <f t="shared" si="124"/>
        <v>0</v>
      </c>
      <c r="FY256" s="3">
        <f t="shared" si="124"/>
        <v>0</v>
      </c>
      <c r="FZ256" s="3">
        <f t="shared" si="124"/>
        <v>0</v>
      </c>
      <c r="GA256" s="3">
        <f t="shared" si="124"/>
        <v>0</v>
      </c>
      <c r="GB256" s="3">
        <f t="shared" si="124"/>
        <v>0</v>
      </c>
      <c r="GC256" s="3">
        <f t="shared" si="124"/>
        <v>0</v>
      </c>
      <c r="GD256" s="3">
        <f t="shared" si="124"/>
        <v>0</v>
      </c>
      <c r="GE256" s="3">
        <f t="shared" si="124"/>
        <v>0</v>
      </c>
      <c r="GF256" s="3">
        <f t="shared" si="124"/>
        <v>0</v>
      </c>
      <c r="GG256" s="3">
        <f t="shared" si="124"/>
        <v>0</v>
      </c>
      <c r="GH256" s="3">
        <f t="shared" si="124"/>
        <v>0</v>
      </c>
      <c r="GI256" s="3">
        <f t="shared" si="124"/>
        <v>0</v>
      </c>
      <c r="GJ256" s="3">
        <f t="shared" si="124"/>
        <v>0</v>
      </c>
      <c r="GK256" s="3">
        <f t="shared" si="124"/>
        <v>0</v>
      </c>
      <c r="GL256" s="3">
        <f t="shared" si="124"/>
        <v>0</v>
      </c>
      <c r="GM256" s="3">
        <f t="shared" si="124"/>
        <v>0</v>
      </c>
      <c r="GN256" s="3">
        <f t="shared" si="124"/>
        <v>0</v>
      </c>
      <c r="GO256" s="3">
        <f t="shared" si="124"/>
        <v>0</v>
      </c>
      <c r="GP256" s="3">
        <f t="shared" si="124"/>
        <v>0</v>
      </c>
      <c r="GQ256" s="3">
        <f t="shared" si="124"/>
        <v>0</v>
      </c>
      <c r="GR256" s="3">
        <f t="shared" si="124"/>
        <v>0</v>
      </c>
      <c r="GS256" s="3">
        <f t="shared" si="124"/>
        <v>0</v>
      </c>
      <c r="GT256" s="3">
        <f t="shared" si="124"/>
        <v>0</v>
      </c>
      <c r="GU256" s="3">
        <f t="shared" si="124"/>
        <v>0</v>
      </c>
      <c r="GV256" s="3">
        <f t="shared" si="124"/>
        <v>0</v>
      </c>
      <c r="GW256" s="3">
        <f t="shared" si="124"/>
        <v>0</v>
      </c>
      <c r="GX256" s="3">
        <f t="shared" si="124"/>
        <v>0</v>
      </c>
    </row>
    <row r="258" spans="1:245" x14ac:dyDescent="0.2">
      <c r="A258">
        <v>17</v>
      </c>
      <c r="B258">
        <v>1</v>
      </c>
      <c r="C258">
        <f>ROW(SmtRes!A58)</f>
        <v>58</v>
      </c>
      <c r="D258">
        <f>ROW(EtalonRes!A58)</f>
        <v>58</v>
      </c>
      <c r="E258" t="s">
        <v>157</v>
      </c>
      <c r="F258" t="s">
        <v>158</v>
      </c>
      <c r="G258" t="s">
        <v>159</v>
      </c>
      <c r="H258" t="s">
        <v>20</v>
      </c>
      <c r="I258">
        <v>0</v>
      </c>
      <c r="J258">
        <v>0</v>
      </c>
      <c r="O258">
        <f t="shared" ref="O258:O265" si="125">ROUND(CP258,1)</f>
        <v>0</v>
      </c>
      <c r="P258">
        <f t="shared" ref="P258:P265" si="126">ROUND(CQ258*I258,1)</f>
        <v>0</v>
      </c>
      <c r="Q258">
        <f t="shared" ref="Q258:Q265" si="127">ROUND(CR258*I258,1)</f>
        <v>0</v>
      </c>
      <c r="R258">
        <f t="shared" ref="R258:R265" si="128">ROUND(CS258*I258,1)</f>
        <v>0</v>
      </c>
      <c r="S258">
        <f t="shared" ref="S258:S265" si="129">ROUND(CT258*I258,1)</f>
        <v>0</v>
      </c>
      <c r="T258">
        <f t="shared" ref="T258:T265" si="130">ROUND(CU258*I258,1)</f>
        <v>0</v>
      </c>
      <c r="U258">
        <f t="shared" ref="U258:U265" si="131">CV258*I258</f>
        <v>0</v>
      </c>
      <c r="V258">
        <f t="shared" ref="V258:V265" si="132">CW258*I258</f>
        <v>0</v>
      </c>
      <c r="W258">
        <f t="shared" ref="W258:W265" si="133">ROUND(CX258*I258,1)</f>
        <v>0</v>
      </c>
      <c r="X258">
        <f t="shared" ref="X258:Y265" si="134">ROUND(CY258,1)</f>
        <v>0</v>
      </c>
      <c r="Y258">
        <f t="shared" si="134"/>
        <v>0</v>
      </c>
      <c r="AA258">
        <v>47538294</v>
      </c>
      <c r="AB258">
        <f t="shared" ref="AB258:AB265" si="135">ROUND((AC258+AD258+AF258),1)</f>
        <v>4733.2</v>
      </c>
      <c r="AC258">
        <f t="shared" ref="AC258:AC265" si="136">ROUND((ES258),1)</f>
        <v>3242.7</v>
      </c>
      <c r="AD258">
        <f>ROUND(((((ET258*1.25))-((EU258*1.25)))+AE258),1)</f>
        <v>113.7</v>
      </c>
      <c r="AE258">
        <f>ROUND(((EU258*1.25)),1)</f>
        <v>14.5</v>
      </c>
      <c r="AF258">
        <f>ROUND(((EV258*1.15)),1)</f>
        <v>1376.8</v>
      </c>
      <c r="AG258">
        <f t="shared" ref="AG258:AG265" si="137">ROUND((AP258),1)</f>
        <v>0</v>
      </c>
      <c r="AH258">
        <f>((EW258*1.15))</f>
        <v>151.79999999999998</v>
      </c>
      <c r="AI258">
        <f>((EX258*1.25))</f>
        <v>1.1375</v>
      </c>
      <c r="AJ258">
        <f t="shared" ref="AJ258:AJ265" si="138">(AS258)</f>
        <v>0</v>
      </c>
      <c r="AK258">
        <v>4530.92</v>
      </c>
      <c r="AL258">
        <v>3242.7</v>
      </c>
      <c r="AM258">
        <v>90.98</v>
      </c>
      <c r="AN258">
        <v>11.62</v>
      </c>
      <c r="AO258">
        <v>1197.24</v>
      </c>
      <c r="AP258">
        <v>0</v>
      </c>
      <c r="AQ258">
        <v>132</v>
      </c>
      <c r="AR258">
        <v>0.91</v>
      </c>
      <c r="AS258">
        <v>0</v>
      </c>
      <c r="AT258">
        <v>106</v>
      </c>
      <c r="AU258">
        <v>54</v>
      </c>
      <c r="AV258">
        <v>1</v>
      </c>
      <c r="AW258">
        <v>1</v>
      </c>
      <c r="AZ258">
        <v>1</v>
      </c>
      <c r="BA258">
        <v>32.83</v>
      </c>
      <c r="BB258">
        <v>9.3800000000000008</v>
      </c>
      <c r="BC258">
        <v>8.43</v>
      </c>
      <c r="BD258" t="s">
        <v>5</v>
      </c>
      <c r="BE258" t="s">
        <v>5</v>
      </c>
      <c r="BF258" t="s">
        <v>5</v>
      </c>
      <c r="BG258" t="s">
        <v>5</v>
      </c>
      <c r="BH258">
        <v>0</v>
      </c>
      <c r="BI258">
        <v>1</v>
      </c>
      <c r="BJ258" t="s">
        <v>160</v>
      </c>
      <c r="BM258">
        <v>10001</v>
      </c>
      <c r="BN258">
        <v>0</v>
      </c>
      <c r="BO258" t="s">
        <v>158</v>
      </c>
      <c r="BP258">
        <v>1</v>
      </c>
      <c r="BQ258">
        <v>2</v>
      </c>
      <c r="BR258">
        <v>0</v>
      </c>
      <c r="BS258">
        <v>32.83</v>
      </c>
      <c r="BT258">
        <v>1</v>
      </c>
      <c r="BU258">
        <v>1</v>
      </c>
      <c r="BV258">
        <v>1</v>
      </c>
      <c r="BW258">
        <v>1</v>
      </c>
      <c r="BX258">
        <v>1</v>
      </c>
      <c r="BY258" t="s">
        <v>5</v>
      </c>
      <c r="BZ258">
        <v>118</v>
      </c>
      <c r="CA258">
        <v>63</v>
      </c>
      <c r="CE258">
        <v>0</v>
      </c>
      <c r="CF258">
        <v>0</v>
      </c>
      <c r="CG258">
        <v>0</v>
      </c>
      <c r="CM258">
        <v>0</v>
      </c>
      <c r="CN258" t="s">
        <v>648</v>
      </c>
      <c r="CO258">
        <v>0</v>
      </c>
      <c r="CP258">
        <f t="shared" ref="CP258:CP265" si="139">(P258+Q258+S258)</f>
        <v>0</v>
      </c>
      <c r="CQ258">
        <f t="shared" ref="CQ258:CQ265" si="140">AC258*BC258</f>
        <v>27335.960999999999</v>
      </c>
      <c r="CR258">
        <f t="shared" ref="CR258:CR265" si="141">AD258*BB258</f>
        <v>1066.5060000000001</v>
      </c>
      <c r="CS258">
        <f t="shared" ref="CS258:CS265" si="142">AE258*BS258</f>
        <v>476.03499999999997</v>
      </c>
      <c r="CT258">
        <f t="shared" ref="CT258:CT265" si="143">AF258*BA258</f>
        <v>45200.343999999997</v>
      </c>
      <c r="CU258">
        <f t="shared" ref="CU258:CX265" si="144">AG258</f>
        <v>0</v>
      </c>
      <c r="CV258">
        <f t="shared" si="144"/>
        <v>151.79999999999998</v>
      </c>
      <c r="CW258">
        <f t="shared" si="144"/>
        <v>1.1375</v>
      </c>
      <c r="CX258">
        <f t="shared" si="144"/>
        <v>0</v>
      </c>
      <c r="CY258">
        <f t="shared" ref="CY258:CY265" si="145">(((S258+R258)*AT258)/100)</f>
        <v>0</v>
      </c>
      <c r="CZ258">
        <f t="shared" ref="CZ258:CZ265" si="146">(((S258+R258)*AU258)/100)</f>
        <v>0</v>
      </c>
      <c r="DC258" t="s">
        <v>5</v>
      </c>
      <c r="DD258" t="s">
        <v>5</v>
      </c>
      <c r="DE258" t="s">
        <v>127</v>
      </c>
      <c r="DF258" t="s">
        <v>127</v>
      </c>
      <c r="DG258" t="s">
        <v>128</v>
      </c>
      <c r="DH258" t="s">
        <v>5</v>
      </c>
      <c r="DI258" t="s">
        <v>128</v>
      </c>
      <c r="DJ258" t="s">
        <v>127</v>
      </c>
      <c r="DK258" t="s">
        <v>5</v>
      </c>
      <c r="DL258" t="s">
        <v>5</v>
      </c>
      <c r="DM258" t="s">
        <v>5</v>
      </c>
      <c r="DN258">
        <v>0</v>
      </c>
      <c r="DO258">
        <v>0</v>
      </c>
      <c r="DP258">
        <v>1</v>
      </c>
      <c r="DQ258">
        <v>1</v>
      </c>
      <c r="DU258">
        <v>1005</v>
      </c>
      <c r="DV258" t="s">
        <v>20</v>
      </c>
      <c r="DW258" t="s">
        <v>20</v>
      </c>
      <c r="DX258">
        <v>100</v>
      </c>
      <c r="EE258">
        <v>44314374</v>
      </c>
      <c r="EF258">
        <v>2</v>
      </c>
      <c r="EG258" t="s">
        <v>91</v>
      </c>
      <c r="EH258">
        <v>0</v>
      </c>
      <c r="EI258" t="s">
        <v>5</v>
      </c>
      <c r="EJ258">
        <v>1</v>
      </c>
      <c r="EK258">
        <v>10001</v>
      </c>
      <c r="EL258" t="s">
        <v>161</v>
      </c>
      <c r="EM258" t="s">
        <v>162</v>
      </c>
      <c r="EO258" t="s">
        <v>131</v>
      </c>
      <c r="EQ258">
        <v>0</v>
      </c>
      <c r="ER258">
        <v>4530.92</v>
      </c>
      <c r="ES258">
        <v>3242.7</v>
      </c>
      <c r="ET258">
        <v>90.98</v>
      </c>
      <c r="EU258">
        <v>11.62</v>
      </c>
      <c r="EV258">
        <v>1197.24</v>
      </c>
      <c r="EW258">
        <v>132</v>
      </c>
      <c r="EX258">
        <v>0.91</v>
      </c>
      <c r="EY258">
        <v>0</v>
      </c>
      <c r="FQ258">
        <v>0</v>
      </c>
      <c r="FR258">
        <f t="shared" ref="FR258:FR265" si="147">ROUND(IF(AND(BH258=3,BI258=3),P258,0),1)</f>
        <v>0</v>
      </c>
      <c r="FS258">
        <v>0</v>
      </c>
      <c r="FT258" t="s">
        <v>94</v>
      </c>
      <c r="FU258" t="s">
        <v>95</v>
      </c>
      <c r="FX258">
        <v>106.2</v>
      </c>
      <c r="FY258">
        <v>53.55</v>
      </c>
      <c r="GA258" t="s">
        <v>5</v>
      </c>
      <c r="GD258">
        <v>1</v>
      </c>
      <c r="GF258">
        <v>-1653212619</v>
      </c>
      <c r="GG258">
        <v>2</v>
      </c>
      <c r="GH258">
        <v>1</v>
      </c>
      <c r="GI258">
        <v>2</v>
      </c>
      <c r="GJ258">
        <v>0</v>
      </c>
      <c r="GK258">
        <v>0</v>
      </c>
      <c r="GL258">
        <f t="shared" ref="GL258:GL265" si="148">ROUND(IF(AND(BH258=3,BI258=3,FS258&lt;&gt;0),P258,0),1)</f>
        <v>0</v>
      </c>
      <c r="GM258">
        <f t="shared" ref="GM258:GM265" si="149">ROUND(O258+X258+Y258,1)+GX258</f>
        <v>0</v>
      </c>
      <c r="GN258">
        <f t="shared" ref="GN258:GN265" si="150">IF(OR(BI258=0,BI258=1),ROUND(O258+X258+Y258,1),0)</f>
        <v>0</v>
      </c>
      <c r="GO258">
        <f t="shared" ref="GO258:GO265" si="151">IF(BI258=2,ROUND(O258+X258+Y258,1),0)</f>
        <v>0</v>
      </c>
      <c r="GP258">
        <f t="shared" ref="GP258:GP265" si="152">IF(BI258=4,ROUND(O258+X258+Y258,1)+GX258,0)</f>
        <v>0</v>
      </c>
      <c r="GR258">
        <v>0</v>
      </c>
      <c r="GS258">
        <v>3</v>
      </c>
      <c r="GT258">
        <v>0</v>
      </c>
      <c r="GU258" t="s">
        <v>5</v>
      </c>
      <c r="GV258">
        <f t="shared" ref="GV258:GV265" si="153">ROUND((GT258),1)</f>
        <v>0</v>
      </c>
      <c r="GW258">
        <v>1</v>
      </c>
      <c r="GX258">
        <f t="shared" ref="GX258:GX265" si="154">ROUND(HC258*I258,1)</f>
        <v>0</v>
      </c>
      <c r="HA258">
        <v>0</v>
      </c>
      <c r="HB258">
        <v>0</v>
      </c>
      <c r="HC258">
        <f t="shared" ref="HC258:HC265" si="155">GV258*GW258</f>
        <v>0</v>
      </c>
      <c r="IK258">
        <v>0</v>
      </c>
    </row>
    <row r="259" spans="1:245" x14ac:dyDescent="0.2">
      <c r="A259">
        <v>18</v>
      </c>
      <c r="B259">
        <v>1</v>
      </c>
      <c r="C259">
        <v>45</v>
      </c>
      <c r="E259" t="s">
        <v>163</v>
      </c>
      <c r="F259" t="s">
        <v>164</v>
      </c>
      <c r="G259" t="s">
        <v>165</v>
      </c>
      <c r="H259" t="s">
        <v>113</v>
      </c>
      <c r="I259">
        <f>I258*J259</f>
        <v>0</v>
      </c>
      <c r="J259">
        <v>421</v>
      </c>
      <c r="O259">
        <f t="shared" si="125"/>
        <v>0</v>
      </c>
      <c r="P259">
        <f t="shared" si="126"/>
        <v>0</v>
      </c>
      <c r="Q259">
        <f t="shared" si="127"/>
        <v>0</v>
      </c>
      <c r="R259">
        <f t="shared" si="128"/>
        <v>0</v>
      </c>
      <c r="S259">
        <f t="shared" si="129"/>
        <v>0</v>
      </c>
      <c r="T259">
        <f t="shared" si="130"/>
        <v>0</v>
      </c>
      <c r="U259">
        <f t="shared" si="131"/>
        <v>0</v>
      </c>
      <c r="V259">
        <f t="shared" si="132"/>
        <v>0</v>
      </c>
      <c r="W259">
        <f t="shared" si="133"/>
        <v>0</v>
      </c>
      <c r="X259">
        <f t="shared" si="134"/>
        <v>0</v>
      </c>
      <c r="Y259">
        <f t="shared" si="134"/>
        <v>0</v>
      </c>
      <c r="AA259">
        <v>47538294</v>
      </c>
      <c r="AB259">
        <f t="shared" si="135"/>
        <v>15</v>
      </c>
      <c r="AC259">
        <f t="shared" si="136"/>
        <v>15</v>
      </c>
      <c r="AD259">
        <f>ROUND((((ET259)-(EU259))+AE259),1)</f>
        <v>0</v>
      </c>
      <c r="AE259">
        <f>ROUND((EU259),1)</f>
        <v>0</v>
      </c>
      <c r="AF259">
        <f>ROUND((EV259),1)</f>
        <v>0</v>
      </c>
      <c r="AG259">
        <f t="shared" si="137"/>
        <v>0</v>
      </c>
      <c r="AH259">
        <f>(EW259)</f>
        <v>0</v>
      </c>
      <c r="AI259">
        <f>(EX259)</f>
        <v>0</v>
      </c>
      <c r="AJ259">
        <f t="shared" si="138"/>
        <v>0</v>
      </c>
      <c r="AK259">
        <v>15</v>
      </c>
      <c r="AL259">
        <v>15</v>
      </c>
      <c r="AM259">
        <v>0</v>
      </c>
      <c r="AN259">
        <v>0</v>
      </c>
      <c r="AO259">
        <v>0</v>
      </c>
      <c r="AP259">
        <v>0</v>
      </c>
      <c r="AQ259">
        <v>0</v>
      </c>
      <c r="AR259">
        <v>0</v>
      </c>
      <c r="AS259">
        <v>0</v>
      </c>
      <c r="AT259">
        <v>106</v>
      </c>
      <c r="AU259">
        <v>54</v>
      </c>
      <c r="AV259">
        <v>1</v>
      </c>
      <c r="AW259">
        <v>1</v>
      </c>
      <c r="AZ259">
        <v>1</v>
      </c>
      <c r="BA259">
        <v>1</v>
      </c>
      <c r="BB259">
        <v>1</v>
      </c>
      <c r="BC259">
        <v>5.25</v>
      </c>
      <c r="BD259" t="s">
        <v>5</v>
      </c>
      <c r="BE259" t="s">
        <v>5</v>
      </c>
      <c r="BF259" t="s">
        <v>5</v>
      </c>
      <c r="BG259" t="s">
        <v>5</v>
      </c>
      <c r="BH259">
        <v>3</v>
      </c>
      <c r="BI259">
        <v>1</v>
      </c>
      <c r="BJ259" t="s">
        <v>166</v>
      </c>
      <c r="BM259">
        <v>10001</v>
      </c>
      <c r="BN259">
        <v>0</v>
      </c>
      <c r="BO259" t="s">
        <v>164</v>
      </c>
      <c r="BP259">
        <v>1</v>
      </c>
      <c r="BQ259">
        <v>2</v>
      </c>
      <c r="BR259">
        <v>0</v>
      </c>
      <c r="BS259">
        <v>1</v>
      </c>
      <c r="BT259">
        <v>1</v>
      </c>
      <c r="BU259">
        <v>1</v>
      </c>
      <c r="BV259">
        <v>1</v>
      </c>
      <c r="BW259">
        <v>1</v>
      </c>
      <c r="BX259">
        <v>1</v>
      </c>
      <c r="BY259" t="s">
        <v>5</v>
      </c>
      <c r="BZ259">
        <v>118</v>
      </c>
      <c r="CA259">
        <v>63</v>
      </c>
      <c r="CE259">
        <v>0</v>
      </c>
      <c r="CF259">
        <v>0</v>
      </c>
      <c r="CG259">
        <v>0</v>
      </c>
      <c r="CM259">
        <v>0</v>
      </c>
      <c r="CN259" t="s">
        <v>5</v>
      </c>
      <c r="CO259">
        <v>0</v>
      </c>
      <c r="CP259">
        <f t="shared" si="139"/>
        <v>0</v>
      </c>
      <c r="CQ259">
        <f t="shared" si="140"/>
        <v>78.75</v>
      </c>
      <c r="CR259">
        <f t="shared" si="141"/>
        <v>0</v>
      </c>
      <c r="CS259">
        <f t="shared" si="142"/>
        <v>0</v>
      </c>
      <c r="CT259">
        <f t="shared" si="143"/>
        <v>0</v>
      </c>
      <c r="CU259">
        <f t="shared" si="144"/>
        <v>0</v>
      </c>
      <c r="CV259">
        <f t="shared" si="144"/>
        <v>0</v>
      </c>
      <c r="CW259">
        <f t="shared" si="144"/>
        <v>0</v>
      </c>
      <c r="CX259">
        <f t="shared" si="144"/>
        <v>0</v>
      </c>
      <c r="CY259">
        <f t="shared" si="145"/>
        <v>0</v>
      </c>
      <c r="CZ259">
        <f t="shared" si="146"/>
        <v>0</v>
      </c>
      <c r="DC259" t="s">
        <v>5</v>
      </c>
      <c r="DD259" t="s">
        <v>5</v>
      </c>
      <c r="DE259" t="s">
        <v>5</v>
      </c>
      <c r="DF259" t="s">
        <v>5</v>
      </c>
      <c r="DG259" t="s">
        <v>5</v>
      </c>
      <c r="DH259" t="s">
        <v>5</v>
      </c>
      <c r="DI259" t="s">
        <v>5</v>
      </c>
      <c r="DJ259" t="s">
        <v>5</v>
      </c>
      <c r="DK259" t="s">
        <v>5</v>
      </c>
      <c r="DL259" t="s">
        <v>5</v>
      </c>
      <c r="DM259" t="s">
        <v>5</v>
      </c>
      <c r="DN259">
        <v>0</v>
      </c>
      <c r="DO259">
        <v>0</v>
      </c>
      <c r="DP259">
        <v>1</v>
      </c>
      <c r="DQ259">
        <v>1</v>
      </c>
      <c r="DU259">
        <v>1005</v>
      </c>
      <c r="DV259" t="s">
        <v>113</v>
      </c>
      <c r="DW259" t="s">
        <v>113</v>
      </c>
      <c r="DX259">
        <v>1</v>
      </c>
      <c r="EE259">
        <v>44314374</v>
      </c>
      <c r="EF259">
        <v>2</v>
      </c>
      <c r="EG259" t="s">
        <v>91</v>
      </c>
      <c r="EH259">
        <v>0</v>
      </c>
      <c r="EI259" t="s">
        <v>5</v>
      </c>
      <c r="EJ259">
        <v>1</v>
      </c>
      <c r="EK259">
        <v>10001</v>
      </c>
      <c r="EL259" t="s">
        <v>161</v>
      </c>
      <c r="EM259" t="s">
        <v>162</v>
      </c>
      <c r="EO259" t="s">
        <v>5</v>
      </c>
      <c r="EQ259">
        <v>0</v>
      </c>
      <c r="ER259">
        <v>15</v>
      </c>
      <c r="ES259">
        <v>15</v>
      </c>
      <c r="ET259">
        <v>0</v>
      </c>
      <c r="EU259">
        <v>0</v>
      </c>
      <c r="EV259">
        <v>0</v>
      </c>
      <c r="EW259">
        <v>0</v>
      </c>
      <c r="EX259">
        <v>0</v>
      </c>
      <c r="FQ259">
        <v>0</v>
      </c>
      <c r="FR259">
        <f t="shared" si="147"/>
        <v>0</v>
      </c>
      <c r="FS259">
        <v>0</v>
      </c>
      <c r="FT259" t="s">
        <v>94</v>
      </c>
      <c r="FU259" t="s">
        <v>95</v>
      </c>
      <c r="FX259">
        <v>106.2</v>
      </c>
      <c r="FY259">
        <v>53.55</v>
      </c>
      <c r="GA259" t="s">
        <v>5</v>
      </c>
      <c r="GD259">
        <v>1</v>
      </c>
      <c r="GF259">
        <v>391898241</v>
      </c>
      <c r="GG259">
        <v>2</v>
      </c>
      <c r="GH259">
        <v>1</v>
      </c>
      <c r="GI259">
        <v>2</v>
      </c>
      <c r="GJ259">
        <v>0</v>
      </c>
      <c r="GK259">
        <v>0</v>
      </c>
      <c r="GL259">
        <f t="shared" si="148"/>
        <v>0</v>
      </c>
      <c r="GM259">
        <f t="shared" si="149"/>
        <v>0</v>
      </c>
      <c r="GN259">
        <f t="shared" si="150"/>
        <v>0</v>
      </c>
      <c r="GO259">
        <f t="shared" si="151"/>
        <v>0</v>
      </c>
      <c r="GP259">
        <f t="shared" si="152"/>
        <v>0</v>
      </c>
      <c r="GR259">
        <v>0</v>
      </c>
      <c r="GS259">
        <v>3</v>
      </c>
      <c r="GT259">
        <v>0</v>
      </c>
      <c r="GU259" t="s">
        <v>5</v>
      </c>
      <c r="GV259">
        <f t="shared" si="153"/>
        <v>0</v>
      </c>
      <c r="GW259">
        <v>1</v>
      </c>
      <c r="GX259">
        <f t="shared" si="154"/>
        <v>0</v>
      </c>
      <c r="HA259">
        <v>0</v>
      </c>
      <c r="HB259">
        <v>0</v>
      </c>
      <c r="HC259">
        <f t="shared" si="155"/>
        <v>0</v>
      </c>
      <c r="IK259">
        <v>0</v>
      </c>
    </row>
    <row r="260" spans="1:245" x14ac:dyDescent="0.2">
      <c r="A260">
        <v>18</v>
      </c>
      <c r="B260">
        <v>1</v>
      </c>
      <c r="C260">
        <v>55</v>
      </c>
      <c r="E260" t="s">
        <v>167</v>
      </c>
      <c r="F260" t="s">
        <v>168</v>
      </c>
      <c r="G260" t="s">
        <v>169</v>
      </c>
      <c r="H260" t="s">
        <v>170</v>
      </c>
      <c r="I260">
        <f>I258*J260</f>
        <v>0</v>
      </c>
      <c r="J260">
        <v>10.299999999999999</v>
      </c>
      <c r="O260">
        <f t="shared" si="125"/>
        <v>0</v>
      </c>
      <c r="P260">
        <f t="shared" si="126"/>
        <v>0</v>
      </c>
      <c r="Q260">
        <f t="shared" si="127"/>
        <v>0</v>
      </c>
      <c r="R260">
        <f t="shared" si="128"/>
        <v>0</v>
      </c>
      <c r="S260">
        <f t="shared" si="129"/>
        <v>0</v>
      </c>
      <c r="T260">
        <f t="shared" si="130"/>
        <v>0</v>
      </c>
      <c r="U260">
        <f t="shared" si="131"/>
        <v>0</v>
      </c>
      <c r="V260">
        <f t="shared" si="132"/>
        <v>0</v>
      </c>
      <c r="W260">
        <f t="shared" si="133"/>
        <v>0</v>
      </c>
      <c r="X260">
        <f t="shared" si="134"/>
        <v>0</v>
      </c>
      <c r="Y260">
        <f t="shared" si="134"/>
        <v>0</v>
      </c>
      <c r="AA260">
        <v>47538294</v>
      </c>
      <c r="AB260">
        <f t="shared" si="135"/>
        <v>748.6</v>
      </c>
      <c r="AC260">
        <f t="shared" si="136"/>
        <v>748.6</v>
      </c>
      <c r="AD260">
        <f>ROUND((((ET260)-(EU260))+AE260),1)</f>
        <v>0</v>
      </c>
      <c r="AE260">
        <f>ROUND((EU260),1)</f>
        <v>0</v>
      </c>
      <c r="AF260">
        <f>ROUND((EV260),1)</f>
        <v>0</v>
      </c>
      <c r="AG260">
        <f t="shared" si="137"/>
        <v>0</v>
      </c>
      <c r="AH260">
        <f>(EW260)</f>
        <v>0</v>
      </c>
      <c r="AI260">
        <f>(EX260)</f>
        <v>0</v>
      </c>
      <c r="AJ260">
        <f t="shared" si="138"/>
        <v>0</v>
      </c>
      <c r="AK260">
        <v>748.62</v>
      </c>
      <c r="AL260">
        <v>748.62</v>
      </c>
      <c r="AM260">
        <v>0</v>
      </c>
      <c r="AN260">
        <v>0</v>
      </c>
      <c r="AO260">
        <v>0</v>
      </c>
      <c r="AP260">
        <v>0</v>
      </c>
      <c r="AQ260">
        <v>0</v>
      </c>
      <c r="AR260">
        <v>0</v>
      </c>
      <c r="AS260">
        <v>0</v>
      </c>
      <c r="AT260">
        <v>106</v>
      </c>
      <c r="AU260">
        <v>54</v>
      </c>
      <c r="AV260">
        <v>1</v>
      </c>
      <c r="AW260">
        <v>1</v>
      </c>
      <c r="AZ260">
        <v>1</v>
      </c>
      <c r="BA260">
        <v>1</v>
      </c>
      <c r="BB260">
        <v>1</v>
      </c>
      <c r="BC260">
        <v>7.71</v>
      </c>
      <c r="BD260" t="s">
        <v>5</v>
      </c>
      <c r="BE260" t="s">
        <v>5</v>
      </c>
      <c r="BF260" t="s">
        <v>5</v>
      </c>
      <c r="BG260" t="s">
        <v>5</v>
      </c>
      <c r="BH260">
        <v>3</v>
      </c>
      <c r="BI260">
        <v>1</v>
      </c>
      <c r="BJ260" t="s">
        <v>171</v>
      </c>
      <c r="BM260">
        <v>10001</v>
      </c>
      <c r="BN260">
        <v>0</v>
      </c>
      <c r="BO260" t="s">
        <v>168</v>
      </c>
      <c r="BP260">
        <v>1</v>
      </c>
      <c r="BQ260">
        <v>2</v>
      </c>
      <c r="BR260">
        <v>0</v>
      </c>
      <c r="BS260">
        <v>1</v>
      </c>
      <c r="BT260">
        <v>1</v>
      </c>
      <c r="BU260">
        <v>1</v>
      </c>
      <c r="BV260">
        <v>1</v>
      </c>
      <c r="BW260">
        <v>1</v>
      </c>
      <c r="BX260">
        <v>1</v>
      </c>
      <c r="BY260" t="s">
        <v>5</v>
      </c>
      <c r="BZ260">
        <v>118</v>
      </c>
      <c r="CA260">
        <v>63</v>
      </c>
      <c r="CE260">
        <v>0</v>
      </c>
      <c r="CF260">
        <v>0</v>
      </c>
      <c r="CG260">
        <v>0</v>
      </c>
      <c r="CM260">
        <v>0</v>
      </c>
      <c r="CN260" t="s">
        <v>5</v>
      </c>
      <c r="CO260">
        <v>0</v>
      </c>
      <c r="CP260">
        <f t="shared" si="139"/>
        <v>0</v>
      </c>
      <c r="CQ260">
        <f t="shared" si="140"/>
        <v>5771.7060000000001</v>
      </c>
      <c r="CR260">
        <f t="shared" si="141"/>
        <v>0</v>
      </c>
      <c r="CS260">
        <f t="shared" si="142"/>
        <v>0</v>
      </c>
      <c r="CT260">
        <f t="shared" si="143"/>
        <v>0</v>
      </c>
      <c r="CU260">
        <f t="shared" si="144"/>
        <v>0</v>
      </c>
      <c r="CV260">
        <f t="shared" si="144"/>
        <v>0</v>
      </c>
      <c r="CW260">
        <f t="shared" si="144"/>
        <v>0</v>
      </c>
      <c r="CX260">
        <f t="shared" si="144"/>
        <v>0</v>
      </c>
      <c r="CY260">
        <f t="shared" si="145"/>
        <v>0</v>
      </c>
      <c r="CZ260">
        <f t="shared" si="146"/>
        <v>0</v>
      </c>
      <c r="DC260" t="s">
        <v>5</v>
      </c>
      <c r="DD260" t="s">
        <v>5</v>
      </c>
      <c r="DE260" t="s">
        <v>5</v>
      </c>
      <c r="DF260" t="s">
        <v>5</v>
      </c>
      <c r="DG260" t="s">
        <v>5</v>
      </c>
      <c r="DH260" t="s">
        <v>5</v>
      </c>
      <c r="DI260" t="s">
        <v>5</v>
      </c>
      <c r="DJ260" t="s">
        <v>5</v>
      </c>
      <c r="DK260" t="s">
        <v>5</v>
      </c>
      <c r="DL260" t="s">
        <v>5</v>
      </c>
      <c r="DM260" t="s">
        <v>5</v>
      </c>
      <c r="DN260">
        <v>0</v>
      </c>
      <c r="DO260">
        <v>0</v>
      </c>
      <c r="DP260">
        <v>1</v>
      </c>
      <c r="DQ260">
        <v>1</v>
      </c>
      <c r="DU260">
        <v>1007</v>
      </c>
      <c r="DV260" t="s">
        <v>170</v>
      </c>
      <c r="DW260" t="s">
        <v>170</v>
      </c>
      <c r="DX260">
        <v>1</v>
      </c>
      <c r="EE260">
        <v>44314374</v>
      </c>
      <c r="EF260">
        <v>2</v>
      </c>
      <c r="EG260" t="s">
        <v>91</v>
      </c>
      <c r="EH260">
        <v>0</v>
      </c>
      <c r="EI260" t="s">
        <v>5</v>
      </c>
      <c r="EJ260">
        <v>1</v>
      </c>
      <c r="EK260">
        <v>10001</v>
      </c>
      <c r="EL260" t="s">
        <v>161</v>
      </c>
      <c r="EM260" t="s">
        <v>162</v>
      </c>
      <c r="EO260" t="s">
        <v>5</v>
      </c>
      <c r="EQ260">
        <v>0</v>
      </c>
      <c r="ER260">
        <v>748.62</v>
      </c>
      <c r="ES260">
        <v>748.62</v>
      </c>
      <c r="ET260">
        <v>0</v>
      </c>
      <c r="EU260">
        <v>0</v>
      </c>
      <c r="EV260">
        <v>0</v>
      </c>
      <c r="EW260">
        <v>0</v>
      </c>
      <c r="EX260">
        <v>0</v>
      </c>
      <c r="FQ260">
        <v>0</v>
      </c>
      <c r="FR260">
        <f t="shared" si="147"/>
        <v>0</v>
      </c>
      <c r="FS260">
        <v>0</v>
      </c>
      <c r="FT260" t="s">
        <v>94</v>
      </c>
      <c r="FU260" t="s">
        <v>95</v>
      </c>
      <c r="FX260">
        <v>106.2</v>
      </c>
      <c r="FY260">
        <v>53.55</v>
      </c>
      <c r="GA260" t="s">
        <v>5</v>
      </c>
      <c r="GD260">
        <v>1</v>
      </c>
      <c r="GF260">
        <v>-1337917712</v>
      </c>
      <c r="GG260">
        <v>2</v>
      </c>
      <c r="GH260">
        <v>1</v>
      </c>
      <c r="GI260">
        <v>2</v>
      </c>
      <c r="GJ260">
        <v>0</v>
      </c>
      <c r="GK260">
        <v>0</v>
      </c>
      <c r="GL260">
        <f t="shared" si="148"/>
        <v>0</v>
      </c>
      <c r="GM260">
        <f t="shared" si="149"/>
        <v>0</v>
      </c>
      <c r="GN260">
        <f t="shared" si="150"/>
        <v>0</v>
      </c>
      <c r="GO260">
        <f t="shared" si="151"/>
        <v>0</v>
      </c>
      <c r="GP260">
        <f t="shared" si="152"/>
        <v>0</v>
      </c>
      <c r="GR260">
        <v>0</v>
      </c>
      <c r="GS260">
        <v>3</v>
      </c>
      <c r="GT260">
        <v>0</v>
      </c>
      <c r="GU260" t="s">
        <v>5</v>
      </c>
      <c r="GV260">
        <f t="shared" si="153"/>
        <v>0</v>
      </c>
      <c r="GW260">
        <v>1</v>
      </c>
      <c r="GX260">
        <f t="shared" si="154"/>
        <v>0</v>
      </c>
      <c r="HA260">
        <v>0</v>
      </c>
      <c r="HB260">
        <v>0</v>
      </c>
      <c r="HC260">
        <f t="shared" si="155"/>
        <v>0</v>
      </c>
      <c r="IK260">
        <v>0</v>
      </c>
    </row>
    <row r="261" spans="1:245" x14ac:dyDescent="0.2">
      <c r="A261">
        <v>17</v>
      </c>
      <c r="B261">
        <v>1</v>
      </c>
      <c r="C261">
        <f>ROW(SmtRes!A67)</f>
        <v>67</v>
      </c>
      <c r="D261">
        <f>ROW(EtalonRes!A67)</f>
        <v>67</v>
      </c>
      <c r="E261" t="s">
        <v>172</v>
      </c>
      <c r="F261" t="s">
        <v>173</v>
      </c>
      <c r="G261" t="s">
        <v>174</v>
      </c>
      <c r="H261" t="s">
        <v>20</v>
      </c>
      <c r="I261">
        <v>0</v>
      </c>
      <c r="J261">
        <v>0</v>
      </c>
      <c r="O261">
        <f t="shared" si="125"/>
        <v>0</v>
      </c>
      <c r="P261">
        <f t="shared" si="126"/>
        <v>0</v>
      </c>
      <c r="Q261">
        <f t="shared" si="127"/>
        <v>0</v>
      </c>
      <c r="R261">
        <f t="shared" si="128"/>
        <v>0</v>
      </c>
      <c r="S261">
        <f t="shared" si="129"/>
        <v>0</v>
      </c>
      <c r="T261">
        <f t="shared" si="130"/>
        <v>0</v>
      </c>
      <c r="U261">
        <f t="shared" si="131"/>
        <v>0</v>
      </c>
      <c r="V261">
        <f t="shared" si="132"/>
        <v>0</v>
      </c>
      <c r="W261">
        <f t="shared" si="133"/>
        <v>0</v>
      </c>
      <c r="X261">
        <f t="shared" si="134"/>
        <v>0</v>
      </c>
      <c r="Y261">
        <f t="shared" si="134"/>
        <v>0</v>
      </c>
      <c r="AA261">
        <v>47538294</v>
      </c>
      <c r="AB261">
        <f t="shared" si="135"/>
        <v>1093.5</v>
      </c>
      <c r="AC261">
        <f t="shared" si="136"/>
        <v>642.6</v>
      </c>
      <c r="AD261">
        <f>ROUND(((((ET261*1.25))-((EU261*1.25)))+AE261),1)</f>
        <v>13.1</v>
      </c>
      <c r="AE261">
        <f>ROUND(((EU261*1.25)),1)</f>
        <v>2.5</v>
      </c>
      <c r="AF261">
        <f>ROUND(((EV261*1.15)),1)</f>
        <v>437.8</v>
      </c>
      <c r="AG261">
        <f t="shared" si="137"/>
        <v>0</v>
      </c>
      <c r="AH261">
        <f>((EW261*1.15))</f>
        <v>50.094000000000001</v>
      </c>
      <c r="AI261">
        <f>((EX261*1.25))</f>
        <v>0.21250000000000002</v>
      </c>
      <c r="AJ261">
        <f t="shared" si="138"/>
        <v>0</v>
      </c>
      <c r="AK261">
        <v>1033.68</v>
      </c>
      <c r="AL261">
        <v>642.55999999999995</v>
      </c>
      <c r="AM261">
        <v>10.41</v>
      </c>
      <c r="AN261">
        <v>1.97</v>
      </c>
      <c r="AO261">
        <v>380.71</v>
      </c>
      <c r="AP261">
        <v>0</v>
      </c>
      <c r="AQ261">
        <v>43.56</v>
      </c>
      <c r="AR261">
        <v>0.17</v>
      </c>
      <c r="AS261">
        <v>0</v>
      </c>
      <c r="AT261">
        <v>95</v>
      </c>
      <c r="AU261">
        <v>47</v>
      </c>
      <c r="AV261">
        <v>1</v>
      </c>
      <c r="AW261">
        <v>1</v>
      </c>
      <c r="AZ261">
        <v>1</v>
      </c>
      <c r="BA261">
        <v>32.83</v>
      </c>
      <c r="BB261">
        <v>12.2</v>
      </c>
      <c r="BC261">
        <v>4.1500000000000004</v>
      </c>
      <c r="BD261" t="s">
        <v>5</v>
      </c>
      <c r="BE261" t="s">
        <v>5</v>
      </c>
      <c r="BF261" t="s">
        <v>5</v>
      </c>
      <c r="BG261" t="s">
        <v>5</v>
      </c>
      <c r="BH261">
        <v>0</v>
      </c>
      <c r="BI261">
        <v>1</v>
      </c>
      <c r="BJ261" t="s">
        <v>175</v>
      </c>
      <c r="BM261">
        <v>15001</v>
      </c>
      <c r="BN261">
        <v>0</v>
      </c>
      <c r="BO261" t="s">
        <v>173</v>
      </c>
      <c r="BP261">
        <v>1</v>
      </c>
      <c r="BQ261">
        <v>2</v>
      </c>
      <c r="BR261">
        <v>0</v>
      </c>
      <c r="BS261">
        <v>32.83</v>
      </c>
      <c r="BT261">
        <v>1</v>
      </c>
      <c r="BU261">
        <v>1</v>
      </c>
      <c r="BV261">
        <v>1</v>
      </c>
      <c r="BW261">
        <v>1</v>
      </c>
      <c r="BX261">
        <v>1</v>
      </c>
      <c r="BY261" t="s">
        <v>5</v>
      </c>
      <c r="BZ261">
        <v>105</v>
      </c>
      <c r="CA261">
        <v>55</v>
      </c>
      <c r="CE261">
        <v>0</v>
      </c>
      <c r="CF261">
        <v>0</v>
      </c>
      <c r="CG261">
        <v>0</v>
      </c>
      <c r="CM261">
        <v>0</v>
      </c>
      <c r="CN261" t="s">
        <v>648</v>
      </c>
      <c r="CO261">
        <v>0</v>
      </c>
      <c r="CP261">
        <f t="shared" si="139"/>
        <v>0</v>
      </c>
      <c r="CQ261">
        <f t="shared" si="140"/>
        <v>2666.7900000000004</v>
      </c>
      <c r="CR261">
        <f t="shared" si="141"/>
        <v>159.82</v>
      </c>
      <c r="CS261">
        <f t="shared" si="142"/>
        <v>82.074999999999989</v>
      </c>
      <c r="CT261">
        <f t="shared" si="143"/>
        <v>14372.974</v>
      </c>
      <c r="CU261">
        <f t="shared" si="144"/>
        <v>0</v>
      </c>
      <c r="CV261">
        <f t="shared" si="144"/>
        <v>50.094000000000001</v>
      </c>
      <c r="CW261">
        <f t="shared" si="144"/>
        <v>0.21250000000000002</v>
      </c>
      <c r="CX261">
        <f t="shared" si="144"/>
        <v>0</v>
      </c>
      <c r="CY261">
        <f t="shared" si="145"/>
        <v>0</v>
      </c>
      <c r="CZ261">
        <f t="shared" si="146"/>
        <v>0</v>
      </c>
      <c r="DC261" t="s">
        <v>5</v>
      </c>
      <c r="DD261" t="s">
        <v>5</v>
      </c>
      <c r="DE261" t="s">
        <v>127</v>
      </c>
      <c r="DF261" t="s">
        <v>127</v>
      </c>
      <c r="DG261" t="s">
        <v>128</v>
      </c>
      <c r="DH261" t="s">
        <v>5</v>
      </c>
      <c r="DI261" t="s">
        <v>128</v>
      </c>
      <c r="DJ261" t="s">
        <v>127</v>
      </c>
      <c r="DK261" t="s">
        <v>5</v>
      </c>
      <c r="DL261" t="s">
        <v>5</v>
      </c>
      <c r="DM261" t="s">
        <v>5</v>
      </c>
      <c r="DN261">
        <v>0</v>
      </c>
      <c r="DO261">
        <v>0</v>
      </c>
      <c r="DP261">
        <v>1</v>
      </c>
      <c r="DQ261">
        <v>1</v>
      </c>
      <c r="DU261">
        <v>1005</v>
      </c>
      <c r="DV261" t="s">
        <v>20</v>
      </c>
      <c r="DW261" t="s">
        <v>20</v>
      </c>
      <c r="DX261">
        <v>100</v>
      </c>
      <c r="EE261">
        <v>44314400</v>
      </c>
      <c r="EF261">
        <v>2</v>
      </c>
      <c r="EG261" t="s">
        <v>91</v>
      </c>
      <c r="EH261">
        <v>0</v>
      </c>
      <c r="EI261" t="s">
        <v>5</v>
      </c>
      <c r="EJ261">
        <v>1</v>
      </c>
      <c r="EK261">
        <v>15001</v>
      </c>
      <c r="EL261" t="s">
        <v>141</v>
      </c>
      <c r="EM261" t="s">
        <v>142</v>
      </c>
      <c r="EO261" t="s">
        <v>131</v>
      </c>
      <c r="EQ261">
        <v>0</v>
      </c>
      <c r="ER261">
        <v>1033.68</v>
      </c>
      <c r="ES261">
        <v>642.55999999999995</v>
      </c>
      <c r="ET261">
        <v>10.41</v>
      </c>
      <c r="EU261">
        <v>1.97</v>
      </c>
      <c r="EV261">
        <v>380.71</v>
      </c>
      <c r="EW261">
        <v>43.56</v>
      </c>
      <c r="EX261">
        <v>0.17</v>
      </c>
      <c r="EY261">
        <v>0</v>
      </c>
      <c r="FQ261">
        <v>0</v>
      </c>
      <c r="FR261">
        <f t="shared" si="147"/>
        <v>0</v>
      </c>
      <c r="FS261">
        <v>0</v>
      </c>
      <c r="FT261" t="s">
        <v>94</v>
      </c>
      <c r="FU261" t="s">
        <v>95</v>
      </c>
      <c r="FX261">
        <v>94.5</v>
      </c>
      <c r="FY261">
        <v>46.75</v>
      </c>
      <c r="GA261" t="s">
        <v>5</v>
      </c>
      <c r="GD261">
        <v>1</v>
      </c>
      <c r="GF261">
        <v>-628600013</v>
      </c>
      <c r="GG261">
        <v>2</v>
      </c>
      <c r="GH261">
        <v>1</v>
      </c>
      <c r="GI261">
        <v>2</v>
      </c>
      <c r="GJ261">
        <v>0</v>
      </c>
      <c r="GK261">
        <v>0</v>
      </c>
      <c r="GL261">
        <f t="shared" si="148"/>
        <v>0</v>
      </c>
      <c r="GM261">
        <f t="shared" si="149"/>
        <v>0</v>
      </c>
      <c r="GN261">
        <f t="shared" si="150"/>
        <v>0</v>
      </c>
      <c r="GO261">
        <f t="shared" si="151"/>
        <v>0</v>
      </c>
      <c r="GP261">
        <f t="shared" si="152"/>
        <v>0</v>
      </c>
      <c r="GR261">
        <v>0</v>
      </c>
      <c r="GS261">
        <v>3</v>
      </c>
      <c r="GT261">
        <v>0</v>
      </c>
      <c r="GU261" t="s">
        <v>5</v>
      </c>
      <c r="GV261">
        <f t="shared" si="153"/>
        <v>0</v>
      </c>
      <c r="GW261">
        <v>1</v>
      </c>
      <c r="GX261">
        <f t="shared" si="154"/>
        <v>0</v>
      </c>
      <c r="HA261">
        <v>0</v>
      </c>
      <c r="HB261">
        <v>0</v>
      </c>
      <c r="HC261">
        <f t="shared" si="155"/>
        <v>0</v>
      </c>
      <c r="IK261">
        <v>0</v>
      </c>
    </row>
    <row r="262" spans="1:245" x14ac:dyDescent="0.2">
      <c r="A262">
        <v>18</v>
      </c>
      <c r="B262">
        <v>1</v>
      </c>
      <c r="C262">
        <v>65</v>
      </c>
      <c r="E262" t="s">
        <v>176</v>
      </c>
      <c r="F262" t="s">
        <v>177</v>
      </c>
      <c r="G262" t="s">
        <v>178</v>
      </c>
      <c r="H262" t="s">
        <v>179</v>
      </c>
      <c r="I262">
        <f>I261*J262</f>
        <v>0</v>
      </c>
      <c r="J262">
        <v>30</v>
      </c>
      <c r="O262">
        <f t="shared" si="125"/>
        <v>0</v>
      </c>
      <c r="P262">
        <f t="shared" si="126"/>
        <v>0</v>
      </c>
      <c r="Q262">
        <f t="shared" si="127"/>
        <v>0</v>
      </c>
      <c r="R262">
        <f t="shared" si="128"/>
        <v>0</v>
      </c>
      <c r="S262">
        <f t="shared" si="129"/>
        <v>0</v>
      </c>
      <c r="T262">
        <f t="shared" si="130"/>
        <v>0</v>
      </c>
      <c r="U262">
        <f t="shared" si="131"/>
        <v>0</v>
      </c>
      <c r="V262">
        <f t="shared" si="132"/>
        <v>0</v>
      </c>
      <c r="W262">
        <f t="shared" si="133"/>
        <v>0</v>
      </c>
      <c r="X262">
        <f t="shared" si="134"/>
        <v>0</v>
      </c>
      <c r="Y262">
        <f t="shared" si="134"/>
        <v>0</v>
      </c>
      <c r="AA262">
        <v>47538294</v>
      </c>
      <c r="AB262">
        <f t="shared" si="135"/>
        <v>85.8</v>
      </c>
      <c r="AC262">
        <f t="shared" si="136"/>
        <v>85.8</v>
      </c>
      <c r="AD262">
        <f>ROUND((((ET262)-(EU262))+AE262),1)</f>
        <v>0</v>
      </c>
      <c r="AE262">
        <f>ROUND((EU262),1)</f>
        <v>0</v>
      </c>
      <c r="AF262">
        <f>ROUND((EV262),1)</f>
        <v>0</v>
      </c>
      <c r="AG262">
        <f t="shared" si="137"/>
        <v>0</v>
      </c>
      <c r="AH262">
        <f>(EW262)</f>
        <v>0</v>
      </c>
      <c r="AI262">
        <f>(EX262)</f>
        <v>0</v>
      </c>
      <c r="AJ262">
        <f t="shared" si="138"/>
        <v>0</v>
      </c>
      <c r="AK262">
        <v>85.77</v>
      </c>
      <c r="AL262">
        <v>85.77</v>
      </c>
      <c r="AM262">
        <v>0</v>
      </c>
      <c r="AN262">
        <v>0</v>
      </c>
      <c r="AO262">
        <v>0</v>
      </c>
      <c r="AP262">
        <v>0</v>
      </c>
      <c r="AQ262">
        <v>0</v>
      </c>
      <c r="AR262">
        <v>0</v>
      </c>
      <c r="AS262">
        <v>0</v>
      </c>
      <c r="AT262">
        <v>95</v>
      </c>
      <c r="AU262">
        <v>47</v>
      </c>
      <c r="AV262">
        <v>1</v>
      </c>
      <c r="AW262">
        <v>1</v>
      </c>
      <c r="AZ262">
        <v>1</v>
      </c>
      <c r="BA262">
        <v>1</v>
      </c>
      <c r="BB262">
        <v>1</v>
      </c>
      <c r="BC262">
        <v>6.28</v>
      </c>
      <c r="BD262" t="s">
        <v>5</v>
      </c>
      <c r="BE262" t="s">
        <v>5</v>
      </c>
      <c r="BF262" t="s">
        <v>5</v>
      </c>
      <c r="BG262" t="s">
        <v>5</v>
      </c>
      <c r="BH262">
        <v>3</v>
      </c>
      <c r="BI262">
        <v>1</v>
      </c>
      <c r="BJ262" t="s">
        <v>180</v>
      </c>
      <c r="BM262">
        <v>15001</v>
      </c>
      <c r="BN262">
        <v>0</v>
      </c>
      <c r="BO262" t="s">
        <v>177</v>
      </c>
      <c r="BP262">
        <v>1</v>
      </c>
      <c r="BQ262">
        <v>2</v>
      </c>
      <c r="BR262">
        <v>0</v>
      </c>
      <c r="BS262">
        <v>1</v>
      </c>
      <c r="BT262">
        <v>1</v>
      </c>
      <c r="BU262">
        <v>1</v>
      </c>
      <c r="BV262">
        <v>1</v>
      </c>
      <c r="BW262">
        <v>1</v>
      </c>
      <c r="BX262">
        <v>1</v>
      </c>
      <c r="BY262" t="s">
        <v>5</v>
      </c>
      <c r="BZ262">
        <v>105</v>
      </c>
      <c r="CA262">
        <v>55</v>
      </c>
      <c r="CE262">
        <v>0</v>
      </c>
      <c r="CF262">
        <v>0</v>
      </c>
      <c r="CG262">
        <v>0</v>
      </c>
      <c r="CM262">
        <v>0</v>
      </c>
      <c r="CN262" t="s">
        <v>5</v>
      </c>
      <c r="CO262">
        <v>0</v>
      </c>
      <c r="CP262">
        <f t="shared" si="139"/>
        <v>0</v>
      </c>
      <c r="CQ262">
        <f t="shared" si="140"/>
        <v>538.82399999999996</v>
      </c>
      <c r="CR262">
        <f t="shared" si="141"/>
        <v>0</v>
      </c>
      <c r="CS262">
        <f t="shared" si="142"/>
        <v>0</v>
      </c>
      <c r="CT262">
        <f t="shared" si="143"/>
        <v>0</v>
      </c>
      <c r="CU262">
        <f t="shared" si="144"/>
        <v>0</v>
      </c>
      <c r="CV262">
        <f t="shared" si="144"/>
        <v>0</v>
      </c>
      <c r="CW262">
        <f t="shared" si="144"/>
        <v>0</v>
      </c>
      <c r="CX262">
        <f t="shared" si="144"/>
        <v>0</v>
      </c>
      <c r="CY262">
        <f t="shared" si="145"/>
        <v>0</v>
      </c>
      <c r="CZ262">
        <f t="shared" si="146"/>
        <v>0</v>
      </c>
      <c r="DC262" t="s">
        <v>5</v>
      </c>
      <c r="DD262" t="s">
        <v>5</v>
      </c>
      <c r="DE262" t="s">
        <v>5</v>
      </c>
      <c r="DF262" t="s">
        <v>5</v>
      </c>
      <c r="DG262" t="s">
        <v>5</v>
      </c>
      <c r="DH262" t="s">
        <v>5</v>
      </c>
      <c r="DI262" t="s">
        <v>5</v>
      </c>
      <c r="DJ262" t="s">
        <v>5</v>
      </c>
      <c r="DK262" t="s">
        <v>5</v>
      </c>
      <c r="DL262" t="s">
        <v>5</v>
      </c>
      <c r="DM262" t="s">
        <v>5</v>
      </c>
      <c r="DN262">
        <v>0</v>
      </c>
      <c r="DO262">
        <v>0</v>
      </c>
      <c r="DP262">
        <v>1</v>
      </c>
      <c r="DQ262">
        <v>1</v>
      </c>
      <c r="DU262">
        <v>1002</v>
      </c>
      <c r="DV262" t="s">
        <v>179</v>
      </c>
      <c r="DW262" t="s">
        <v>179</v>
      </c>
      <c r="DX262">
        <v>1</v>
      </c>
      <c r="EE262">
        <v>44314400</v>
      </c>
      <c r="EF262">
        <v>2</v>
      </c>
      <c r="EG262" t="s">
        <v>91</v>
      </c>
      <c r="EH262">
        <v>0</v>
      </c>
      <c r="EI262" t="s">
        <v>5</v>
      </c>
      <c r="EJ262">
        <v>1</v>
      </c>
      <c r="EK262">
        <v>15001</v>
      </c>
      <c r="EL262" t="s">
        <v>141</v>
      </c>
      <c r="EM262" t="s">
        <v>142</v>
      </c>
      <c r="EO262" t="s">
        <v>5</v>
      </c>
      <c r="EQ262">
        <v>0</v>
      </c>
      <c r="ER262">
        <v>85.77</v>
      </c>
      <c r="ES262">
        <v>85.77</v>
      </c>
      <c r="ET262">
        <v>0</v>
      </c>
      <c r="EU262">
        <v>0</v>
      </c>
      <c r="EV262">
        <v>0</v>
      </c>
      <c r="EW262">
        <v>0</v>
      </c>
      <c r="EX262">
        <v>0</v>
      </c>
      <c r="FQ262">
        <v>0</v>
      </c>
      <c r="FR262">
        <f t="shared" si="147"/>
        <v>0</v>
      </c>
      <c r="FS262">
        <v>0</v>
      </c>
      <c r="FT262" t="s">
        <v>94</v>
      </c>
      <c r="FU262" t="s">
        <v>95</v>
      </c>
      <c r="FX262">
        <v>94.5</v>
      </c>
      <c r="FY262">
        <v>46.75</v>
      </c>
      <c r="GA262" t="s">
        <v>5</v>
      </c>
      <c r="GD262">
        <v>1</v>
      </c>
      <c r="GF262">
        <v>1220000642</v>
      </c>
      <c r="GG262">
        <v>2</v>
      </c>
      <c r="GH262">
        <v>1</v>
      </c>
      <c r="GI262">
        <v>2</v>
      </c>
      <c r="GJ262">
        <v>0</v>
      </c>
      <c r="GK262">
        <v>0</v>
      </c>
      <c r="GL262">
        <f t="shared" si="148"/>
        <v>0</v>
      </c>
      <c r="GM262">
        <f t="shared" si="149"/>
        <v>0</v>
      </c>
      <c r="GN262">
        <f t="shared" si="150"/>
        <v>0</v>
      </c>
      <c r="GO262">
        <f t="shared" si="151"/>
        <v>0</v>
      </c>
      <c r="GP262">
        <f t="shared" si="152"/>
        <v>0</v>
      </c>
      <c r="GR262">
        <v>0</v>
      </c>
      <c r="GS262">
        <v>3</v>
      </c>
      <c r="GT262">
        <v>0</v>
      </c>
      <c r="GU262" t="s">
        <v>5</v>
      </c>
      <c r="GV262">
        <f t="shared" si="153"/>
        <v>0</v>
      </c>
      <c r="GW262">
        <v>1</v>
      </c>
      <c r="GX262">
        <f t="shared" si="154"/>
        <v>0</v>
      </c>
      <c r="HA262">
        <v>0</v>
      </c>
      <c r="HB262">
        <v>0</v>
      </c>
      <c r="HC262">
        <f t="shared" si="155"/>
        <v>0</v>
      </c>
      <c r="IK262">
        <v>0</v>
      </c>
    </row>
    <row r="263" spans="1:245" x14ac:dyDescent="0.2">
      <c r="A263">
        <v>18</v>
      </c>
      <c r="B263">
        <v>1</v>
      </c>
      <c r="C263">
        <v>66</v>
      </c>
      <c r="E263" t="s">
        <v>181</v>
      </c>
      <c r="F263" t="s">
        <v>182</v>
      </c>
      <c r="G263" t="s">
        <v>183</v>
      </c>
      <c r="H263" t="s">
        <v>184</v>
      </c>
      <c r="I263">
        <f>I261*J263</f>
        <v>0</v>
      </c>
      <c r="J263">
        <v>20</v>
      </c>
      <c r="O263">
        <f t="shared" si="125"/>
        <v>0</v>
      </c>
      <c r="P263">
        <f t="shared" si="126"/>
        <v>0</v>
      </c>
      <c r="Q263">
        <f t="shared" si="127"/>
        <v>0</v>
      </c>
      <c r="R263">
        <f t="shared" si="128"/>
        <v>0</v>
      </c>
      <c r="S263">
        <f t="shared" si="129"/>
        <v>0</v>
      </c>
      <c r="T263">
        <f t="shared" si="130"/>
        <v>0</v>
      </c>
      <c r="U263">
        <f t="shared" si="131"/>
        <v>0</v>
      </c>
      <c r="V263">
        <f t="shared" si="132"/>
        <v>0</v>
      </c>
      <c r="W263">
        <f t="shared" si="133"/>
        <v>0</v>
      </c>
      <c r="X263">
        <f t="shared" si="134"/>
        <v>0</v>
      </c>
      <c r="Y263">
        <f t="shared" si="134"/>
        <v>0</v>
      </c>
      <c r="AA263">
        <v>47538294</v>
      </c>
      <c r="AB263">
        <f t="shared" si="135"/>
        <v>13.1</v>
      </c>
      <c r="AC263">
        <f t="shared" si="136"/>
        <v>13.1</v>
      </c>
      <c r="AD263">
        <f>ROUND((((ET263)-(EU263))+AE263),1)</f>
        <v>0</v>
      </c>
      <c r="AE263">
        <f>ROUND((EU263),1)</f>
        <v>0</v>
      </c>
      <c r="AF263">
        <f>ROUND((EV263),1)</f>
        <v>0</v>
      </c>
      <c r="AG263">
        <f t="shared" si="137"/>
        <v>0</v>
      </c>
      <c r="AH263">
        <f>(EW263)</f>
        <v>0</v>
      </c>
      <c r="AI263">
        <f>(EX263)</f>
        <v>0</v>
      </c>
      <c r="AJ263">
        <f t="shared" si="138"/>
        <v>0</v>
      </c>
      <c r="AK263">
        <v>13.08</v>
      </c>
      <c r="AL263">
        <v>13.08</v>
      </c>
      <c r="AM263">
        <v>0</v>
      </c>
      <c r="AN263">
        <v>0</v>
      </c>
      <c r="AO263">
        <v>0</v>
      </c>
      <c r="AP263">
        <v>0</v>
      </c>
      <c r="AQ263">
        <v>0</v>
      </c>
      <c r="AR263">
        <v>0</v>
      </c>
      <c r="AS263">
        <v>0</v>
      </c>
      <c r="AT263">
        <v>95</v>
      </c>
      <c r="AU263">
        <v>47</v>
      </c>
      <c r="AV263">
        <v>1</v>
      </c>
      <c r="AW263">
        <v>1</v>
      </c>
      <c r="AZ263">
        <v>1</v>
      </c>
      <c r="BA263">
        <v>1</v>
      </c>
      <c r="BB263">
        <v>1</v>
      </c>
      <c r="BC263">
        <v>5.21</v>
      </c>
      <c r="BD263" t="s">
        <v>5</v>
      </c>
      <c r="BE263" t="s">
        <v>5</v>
      </c>
      <c r="BF263" t="s">
        <v>5</v>
      </c>
      <c r="BG263" t="s">
        <v>5</v>
      </c>
      <c r="BH263">
        <v>3</v>
      </c>
      <c r="BI263">
        <v>1</v>
      </c>
      <c r="BJ263" t="s">
        <v>185</v>
      </c>
      <c r="BM263">
        <v>15001</v>
      </c>
      <c r="BN263">
        <v>0</v>
      </c>
      <c r="BO263" t="s">
        <v>182</v>
      </c>
      <c r="BP263">
        <v>1</v>
      </c>
      <c r="BQ263">
        <v>2</v>
      </c>
      <c r="BR263">
        <v>0</v>
      </c>
      <c r="BS263">
        <v>1</v>
      </c>
      <c r="BT263">
        <v>1</v>
      </c>
      <c r="BU263">
        <v>1</v>
      </c>
      <c r="BV263">
        <v>1</v>
      </c>
      <c r="BW263">
        <v>1</v>
      </c>
      <c r="BX263">
        <v>1</v>
      </c>
      <c r="BY263" t="s">
        <v>5</v>
      </c>
      <c r="BZ263">
        <v>105</v>
      </c>
      <c r="CA263">
        <v>55</v>
      </c>
      <c r="CE263">
        <v>0</v>
      </c>
      <c r="CF263">
        <v>0</v>
      </c>
      <c r="CG263">
        <v>0</v>
      </c>
      <c r="CM263">
        <v>0</v>
      </c>
      <c r="CN263" t="s">
        <v>5</v>
      </c>
      <c r="CO263">
        <v>0</v>
      </c>
      <c r="CP263">
        <f t="shared" si="139"/>
        <v>0</v>
      </c>
      <c r="CQ263">
        <f t="shared" si="140"/>
        <v>68.251000000000005</v>
      </c>
      <c r="CR263">
        <f t="shared" si="141"/>
        <v>0</v>
      </c>
      <c r="CS263">
        <f t="shared" si="142"/>
        <v>0</v>
      </c>
      <c r="CT263">
        <f t="shared" si="143"/>
        <v>0</v>
      </c>
      <c r="CU263">
        <f t="shared" si="144"/>
        <v>0</v>
      </c>
      <c r="CV263">
        <f t="shared" si="144"/>
        <v>0</v>
      </c>
      <c r="CW263">
        <f t="shared" si="144"/>
        <v>0</v>
      </c>
      <c r="CX263">
        <f t="shared" si="144"/>
        <v>0</v>
      </c>
      <c r="CY263">
        <f t="shared" si="145"/>
        <v>0</v>
      </c>
      <c r="CZ263">
        <f t="shared" si="146"/>
        <v>0</v>
      </c>
      <c r="DC263" t="s">
        <v>5</v>
      </c>
      <c r="DD263" t="s">
        <v>5</v>
      </c>
      <c r="DE263" t="s">
        <v>5</v>
      </c>
      <c r="DF263" t="s">
        <v>5</v>
      </c>
      <c r="DG263" t="s">
        <v>5</v>
      </c>
      <c r="DH263" t="s">
        <v>5</v>
      </c>
      <c r="DI263" t="s">
        <v>5</v>
      </c>
      <c r="DJ263" t="s">
        <v>5</v>
      </c>
      <c r="DK263" t="s">
        <v>5</v>
      </c>
      <c r="DL263" t="s">
        <v>5</v>
      </c>
      <c r="DM263" t="s">
        <v>5</v>
      </c>
      <c r="DN263">
        <v>0</v>
      </c>
      <c r="DO263">
        <v>0</v>
      </c>
      <c r="DP263">
        <v>1</v>
      </c>
      <c r="DQ263">
        <v>1</v>
      </c>
      <c r="DU263">
        <v>1009</v>
      </c>
      <c r="DV263" t="s">
        <v>184</v>
      </c>
      <c r="DW263" t="s">
        <v>184</v>
      </c>
      <c r="DX263">
        <v>1</v>
      </c>
      <c r="EE263">
        <v>44314400</v>
      </c>
      <c r="EF263">
        <v>2</v>
      </c>
      <c r="EG263" t="s">
        <v>91</v>
      </c>
      <c r="EH263">
        <v>0</v>
      </c>
      <c r="EI263" t="s">
        <v>5</v>
      </c>
      <c r="EJ263">
        <v>1</v>
      </c>
      <c r="EK263">
        <v>15001</v>
      </c>
      <c r="EL263" t="s">
        <v>141</v>
      </c>
      <c r="EM263" t="s">
        <v>142</v>
      </c>
      <c r="EO263" t="s">
        <v>5</v>
      </c>
      <c r="EQ263">
        <v>0</v>
      </c>
      <c r="ER263">
        <v>13.08</v>
      </c>
      <c r="ES263">
        <v>13.08</v>
      </c>
      <c r="ET263">
        <v>0</v>
      </c>
      <c r="EU263">
        <v>0</v>
      </c>
      <c r="EV263">
        <v>0</v>
      </c>
      <c r="EW263">
        <v>0</v>
      </c>
      <c r="EX263">
        <v>0</v>
      </c>
      <c r="FQ263">
        <v>0</v>
      </c>
      <c r="FR263">
        <f t="shared" si="147"/>
        <v>0</v>
      </c>
      <c r="FS263">
        <v>0</v>
      </c>
      <c r="FT263" t="s">
        <v>94</v>
      </c>
      <c r="FU263" t="s">
        <v>95</v>
      </c>
      <c r="FX263">
        <v>94.5</v>
      </c>
      <c r="FY263">
        <v>46.75</v>
      </c>
      <c r="GA263" t="s">
        <v>5</v>
      </c>
      <c r="GD263">
        <v>1</v>
      </c>
      <c r="GF263">
        <v>937542531</v>
      </c>
      <c r="GG263">
        <v>2</v>
      </c>
      <c r="GH263">
        <v>1</v>
      </c>
      <c r="GI263">
        <v>2</v>
      </c>
      <c r="GJ263">
        <v>0</v>
      </c>
      <c r="GK263">
        <v>0</v>
      </c>
      <c r="GL263">
        <f t="shared" si="148"/>
        <v>0</v>
      </c>
      <c r="GM263">
        <f t="shared" si="149"/>
        <v>0</v>
      </c>
      <c r="GN263">
        <f t="shared" si="150"/>
        <v>0</v>
      </c>
      <c r="GO263">
        <f t="shared" si="151"/>
        <v>0</v>
      </c>
      <c r="GP263">
        <f t="shared" si="152"/>
        <v>0</v>
      </c>
      <c r="GR263">
        <v>0</v>
      </c>
      <c r="GS263">
        <v>3</v>
      </c>
      <c r="GT263">
        <v>0</v>
      </c>
      <c r="GU263" t="s">
        <v>5</v>
      </c>
      <c r="GV263">
        <f t="shared" si="153"/>
        <v>0</v>
      </c>
      <c r="GW263">
        <v>1</v>
      </c>
      <c r="GX263">
        <f t="shared" si="154"/>
        <v>0</v>
      </c>
      <c r="HA263">
        <v>0</v>
      </c>
      <c r="HB263">
        <v>0</v>
      </c>
      <c r="HC263">
        <f t="shared" si="155"/>
        <v>0</v>
      </c>
      <c r="IK263">
        <v>0</v>
      </c>
    </row>
    <row r="264" spans="1:245" x14ac:dyDescent="0.2">
      <c r="A264">
        <v>17</v>
      </c>
      <c r="B264">
        <v>1</v>
      </c>
      <c r="C264">
        <f>ROW(SmtRes!A75)</f>
        <v>75</v>
      </c>
      <c r="D264">
        <f>ROW(EtalonRes!A75)</f>
        <v>75</v>
      </c>
      <c r="E264" t="s">
        <v>186</v>
      </c>
      <c r="F264" t="s">
        <v>187</v>
      </c>
      <c r="G264" t="s">
        <v>188</v>
      </c>
      <c r="H264" t="s">
        <v>20</v>
      </c>
      <c r="I264">
        <f>ROUND(15/100,4)</f>
        <v>0.15</v>
      </c>
      <c r="J264">
        <v>0</v>
      </c>
      <c r="O264">
        <f t="shared" si="125"/>
        <v>739.5</v>
      </c>
      <c r="P264">
        <f t="shared" si="126"/>
        <v>25.7</v>
      </c>
      <c r="Q264">
        <f t="shared" si="127"/>
        <v>12.6</v>
      </c>
      <c r="R264">
        <f t="shared" si="128"/>
        <v>6.4</v>
      </c>
      <c r="S264">
        <f t="shared" si="129"/>
        <v>701.2</v>
      </c>
      <c r="T264">
        <f t="shared" si="130"/>
        <v>0</v>
      </c>
      <c r="U264">
        <f t="shared" si="131"/>
        <v>2.3804999999999996</v>
      </c>
      <c r="V264">
        <f t="shared" si="132"/>
        <v>1.6874999999999998E-2</v>
      </c>
      <c r="W264">
        <f t="shared" si="133"/>
        <v>0</v>
      </c>
      <c r="X264">
        <f t="shared" si="134"/>
        <v>672.2</v>
      </c>
      <c r="Y264">
        <f t="shared" si="134"/>
        <v>332.6</v>
      </c>
      <c r="AA264">
        <v>47538294</v>
      </c>
      <c r="AB264">
        <f t="shared" si="135"/>
        <v>192.7</v>
      </c>
      <c r="AC264">
        <f t="shared" si="136"/>
        <v>43.4</v>
      </c>
      <c r="AD264">
        <f>ROUND(((((ET264*1.25))-((EU264*1.25)))+AE264),1)</f>
        <v>6.9</v>
      </c>
      <c r="AE264">
        <f>ROUND(((EU264*1.25)),1)</f>
        <v>1.3</v>
      </c>
      <c r="AF264">
        <f>ROUND(((EV264*1.15)),1)</f>
        <v>142.4</v>
      </c>
      <c r="AG264">
        <f t="shared" si="137"/>
        <v>0</v>
      </c>
      <c r="AH264">
        <f>((EW264*1.15))</f>
        <v>15.87</v>
      </c>
      <c r="AI264">
        <f>((EX264*1.25))</f>
        <v>0.11249999999999999</v>
      </c>
      <c r="AJ264">
        <f t="shared" si="138"/>
        <v>0</v>
      </c>
      <c r="AK264">
        <v>172.71</v>
      </c>
      <c r="AL264">
        <v>43.35</v>
      </c>
      <c r="AM264">
        <v>5.57</v>
      </c>
      <c r="AN264">
        <v>1.07</v>
      </c>
      <c r="AO264">
        <v>123.79</v>
      </c>
      <c r="AP264">
        <v>0</v>
      </c>
      <c r="AQ264">
        <v>13.8</v>
      </c>
      <c r="AR264">
        <v>0.09</v>
      </c>
      <c r="AS264">
        <v>0</v>
      </c>
      <c r="AT264">
        <v>95</v>
      </c>
      <c r="AU264">
        <v>47</v>
      </c>
      <c r="AV264">
        <v>1</v>
      </c>
      <c r="AW264">
        <v>1</v>
      </c>
      <c r="AZ264">
        <v>1</v>
      </c>
      <c r="BA264">
        <v>32.83</v>
      </c>
      <c r="BB264">
        <v>12.22</v>
      </c>
      <c r="BC264">
        <v>3.95</v>
      </c>
      <c r="BD264" t="s">
        <v>5</v>
      </c>
      <c r="BE264" t="s">
        <v>5</v>
      </c>
      <c r="BF264" t="s">
        <v>5</v>
      </c>
      <c r="BG264" t="s">
        <v>5</v>
      </c>
      <c r="BH264">
        <v>0</v>
      </c>
      <c r="BI264">
        <v>1</v>
      </c>
      <c r="BJ264" t="s">
        <v>189</v>
      </c>
      <c r="BM264">
        <v>15001</v>
      </c>
      <c r="BN264">
        <v>0</v>
      </c>
      <c r="BO264" t="s">
        <v>187</v>
      </c>
      <c r="BP264">
        <v>1</v>
      </c>
      <c r="BQ264">
        <v>2</v>
      </c>
      <c r="BR264">
        <v>0</v>
      </c>
      <c r="BS264">
        <v>32.83</v>
      </c>
      <c r="BT264">
        <v>1</v>
      </c>
      <c r="BU264">
        <v>1</v>
      </c>
      <c r="BV264">
        <v>1</v>
      </c>
      <c r="BW264">
        <v>1</v>
      </c>
      <c r="BX264">
        <v>1</v>
      </c>
      <c r="BY264" t="s">
        <v>5</v>
      </c>
      <c r="BZ264">
        <v>105</v>
      </c>
      <c r="CA264">
        <v>55</v>
      </c>
      <c r="CE264">
        <v>0</v>
      </c>
      <c r="CF264">
        <v>0</v>
      </c>
      <c r="CG264">
        <v>0</v>
      </c>
      <c r="CM264">
        <v>0</v>
      </c>
      <c r="CN264" t="s">
        <v>648</v>
      </c>
      <c r="CO264">
        <v>0</v>
      </c>
      <c r="CP264">
        <f t="shared" si="139"/>
        <v>739.5</v>
      </c>
      <c r="CQ264">
        <f t="shared" si="140"/>
        <v>171.43</v>
      </c>
      <c r="CR264">
        <f t="shared" si="141"/>
        <v>84.318000000000012</v>
      </c>
      <c r="CS264">
        <f t="shared" si="142"/>
        <v>42.679000000000002</v>
      </c>
      <c r="CT264">
        <f t="shared" si="143"/>
        <v>4674.9920000000002</v>
      </c>
      <c r="CU264">
        <f t="shared" si="144"/>
        <v>0</v>
      </c>
      <c r="CV264">
        <f t="shared" si="144"/>
        <v>15.87</v>
      </c>
      <c r="CW264">
        <f t="shared" si="144"/>
        <v>0.11249999999999999</v>
      </c>
      <c r="CX264">
        <f t="shared" si="144"/>
        <v>0</v>
      </c>
      <c r="CY264">
        <f t="shared" si="145"/>
        <v>672.22</v>
      </c>
      <c r="CZ264">
        <f t="shared" si="146"/>
        <v>332.57200000000006</v>
      </c>
      <c r="DC264" t="s">
        <v>5</v>
      </c>
      <c r="DD264" t="s">
        <v>5</v>
      </c>
      <c r="DE264" t="s">
        <v>127</v>
      </c>
      <c r="DF264" t="s">
        <v>127</v>
      </c>
      <c r="DG264" t="s">
        <v>128</v>
      </c>
      <c r="DH264" t="s">
        <v>5</v>
      </c>
      <c r="DI264" t="s">
        <v>128</v>
      </c>
      <c r="DJ264" t="s">
        <v>127</v>
      </c>
      <c r="DK264" t="s">
        <v>5</v>
      </c>
      <c r="DL264" t="s">
        <v>5</v>
      </c>
      <c r="DM264" t="s">
        <v>5</v>
      </c>
      <c r="DN264">
        <v>0</v>
      </c>
      <c r="DO264">
        <v>0</v>
      </c>
      <c r="DP264">
        <v>1</v>
      </c>
      <c r="DQ264">
        <v>1</v>
      </c>
      <c r="DU264">
        <v>1005</v>
      </c>
      <c r="DV264" t="s">
        <v>20</v>
      </c>
      <c r="DW264" t="s">
        <v>20</v>
      </c>
      <c r="DX264">
        <v>100</v>
      </c>
      <c r="EE264">
        <v>44314400</v>
      </c>
      <c r="EF264">
        <v>2</v>
      </c>
      <c r="EG264" t="s">
        <v>91</v>
      </c>
      <c r="EH264">
        <v>0</v>
      </c>
      <c r="EI264" t="s">
        <v>5</v>
      </c>
      <c r="EJ264">
        <v>1</v>
      </c>
      <c r="EK264">
        <v>15001</v>
      </c>
      <c r="EL264" t="s">
        <v>141</v>
      </c>
      <c r="EM264" t="s">
        <v>142</v>
      </c>
      <c r="EO264" t="s">
        <v>131</v>
      </c>
      <c r="EQ264">
        <v>0</v>
      </c>
      <c r="ER264">
        <v>172.71</v>
      </c>
      <c r="ES264">
        <v>43.35</v>
      </c>
      <c r="ET264">
        <v>5.57</v>
      </c>
      <c r="EU264">
        <v>1.07</v>
      </c>
      <c r="EV264">
        <v>123.79</v>
      </c>
      <c r="EW264">
        <v>13.8</v>
      </c>
      <c r="EX264">
        <v>0.09</v>
      </c>
      <c r="EY264">
        <v>0</v>
      </c>
      <c r="FQ264">
        <v>0</v>
      </c>
      <c r="FR264">
        <f t="shared" si="147"/>
        <v>0</v>
      </c>
      <c r="FS264">
        <v>0</v>
      </c>
      <c r="FT264" t="s">
        <v>94</v>
      </c>
      <c r="FU264" t="s">
        <v>95</v>
      </c>
      <c r="FX264">
        <v>94.5</v>
      </c>
      <c r="FY264">
        <v>46.75</v>
      </c>
      <c r="GA264" t="s">
        <v>5</v>
      </c>
      <c r="GD264">
        <v>1</v>
      </c>
      <c r="GF264">
        <v>357802907</v>
      </c>
      <c r="GG264">
        <v>2</v>
      </c>
      <c r="GH264">
        <v>1</v>
      </c>
      <c r="GI264">
        <v>2</v>
      </c>
      <c r="GJ264">
        <v>0</v>
      </c>
      <c r="GK264">
        <v>0</v>
      </c>
      <c r="GL264">
        <f t="shared" si="148"/>
        <v>0</v>
      </c>
      <c r="GM264">
        <f t="shared" si="149"/>
        <v>1744.3</v>
      </c>
      <c r="GN264">
        <f t="shared" si="150"/>
        <v>1744.3</v>
      </c>
      <c r="GO264">
        <f t="shared" si="151"/>
        <v>0</v>
      </c>
      <c r="GP264">
        <f t="shared" si="152"/>
        <v>0</v>
      </c>
      <c r="GR264">
        <v>0</v>
      </c>
      <c r="GS264">
        <v>3</v>
      </c>
      <c r="GT264">
        <v>0</v>
      </c>
      <c r="GU264" t="s">
        <v>5</v>
      </c>
      <c r="GV264">
        <f t="shared" si="153"/>
        <v>0</v>
      </c>
      <c r="GW264">
        <v>1</v>
      </c>
      <c r="GX264">
        <f t="shared" si="154"/>
        <v>0</v>
      </c>
      <c r="HA264">
        <v>0</v>
      </c>
      <c r="HB264">
        <v>0</v>
      </c>
      <c r="HC264">
        <f t="shared" si="155"/>
        <v>0</v>
      </c>
      <c r="IK264">
        <v>0</v>
      </c>
    </row>
    <row r="265" spans="1:245" x14ac:dyDescent="0.2">
      <c r="A265">
        <v>18</v>
      </c>
      <c r="B265">
        <v>1</v>
      </c>
      <c r="C265">
        <v>74</v>
      </c>
      <c r="E265" t="s">
        <v>190</v>
      </c>
      <c r="F265" t="s">
        <v>191</v>
      </c>
      <c r="G265" t="s">
        <v>192</v>
      </c>
      <c r="H265" t="s">
        <v>28</v>
      </c>
      <c r="I265">
        <f>I264*J265</f>
        <v>7.7999999999999996E-3</v>
      </c>
      <c r="J265">
        <v>5.1999999999999998E-2</v>
      </c>
      <c r="O265">
        <f t="shared" si="125"/>
        <v>403.9</v>
      </c>
      <c r="P265">
        <f t="shared" si="126"/>
        <v>403.9</v>
      </c>
      <c r="Q265">
        <f t="shared" si="127"/>
        <v>0</v>
      </c>
      <c r="R265">
        <f t="shared" si="128"/>
        <v>0</v>
      </c>
      <c r="S265">
        <f t="shared" si="129"/>
        <v>0</v>
      </c>
      <c r="T265">
        <f t="shared" si="130"/>
        <v>0</v>
      </c>
      <c r="U265">
        <f t="shared" si="131"/>
        <v>0</v>
      </c>
      <c r="V265">
        <f t="shared" si="132"/>
        <v>0</v>
      </c>
      <c r="W265">
        <f t="shared" si="133"/>
        <v>0</v>
      </c>
      <c r="X265">
        <f t="shared" si="134"/>
        <v>0</v>
      </c>
      <c r="Y265">
        <f t="shared" si="134"/>
        <v>0</v>
      </c>
      <c r="AA265">
        <v>47538294</v>
      </c>
      <c r="AB265">
        <f t="shared" si="135"/>
        <v>14837.6</v>
      </c>
      <c r="AC265">
        <f t="shared" si="136"/>
        <v>14837.6</v>
      </c>
      <c r="AD265">
        <f>ROUND((((ET265)-(EU265))+AE265),1)</f>
        <v>0</v>
      </c>
      <c r="AE265">
        <f>ROUND((EU265),1)</f>
        <v>0</v>
      </c>
      <c r="AF265">
        <f>ROUND((EV265),1)</f>
        <v>0</v>
      </c>
      <c r="AG265">
        <f t="shared" si="137"/>
        <v>0</v>
      </c>
      <c r="AH265">
        <f>(EW265)</f>
        <v>0</v>
      </c>
      <c r="AI265">
        <f>(EX265)</f>
        <v>0</v>
      </c>
      <c r="AJ265">
        <f t="shared" si="138"/>
        <v>0</v>
      </c>
      <c r="AK265">
        <v>14837.58</v>
      </c>
      <c r="AL265">
        <v>14837.58</v>
      </c>
      <c r="AM265">
        <v>0</v>
      </c>
      <c r="AN265">
        <v>0</v>
      </c>
      <c r="AO265">
        <v>0</v>
      </c>
      <c r="AP265">
        <v>0</v>
      </c>
      <c r="AQ265">
        <v>0</v>
      </c>
      <c r="AR265">
        <v>0</v>
      </c>
      <c r="AS265">
        <v>0</v>
      </c>
      <c r="AT265">
        <v>95</v>
      </c>
      <c r="AU265">
        <v>47</v>
      </c>
      <c r="AV265">
        <v>1</v>
      </c>
      <c r="AW265">
        <v>1</v>
      </c>
      <c r="AZ265">
        <v>1</v>
      </c>
      <c r="BA265">
        <v>1</v>
      </c>
      <c r="BB265">
        <v>1</v>
      </c>
      <c r="BC265">
        <v>3.49</v>
      </c>
      <c r="BD265" t="s">
        <v>5</v>
      </c>
      <c r="BE265" t="s">
        <v>5</v>
      </c>
      <c r="BF265" t="s">
        <v>5</v>
      </c>
      <c r="BG265" t="s">
        <v>5</v>
      </c>
      <c r="BH265">
        <v>3</v>
      </c>
      <c r="BI265">
        <v>1</v>
      </c>
      <c r="BJ265" t="s">
        <v>193</v>
      </c>
      <c r="BM265">
        <v>15001</v>
      </c>
      <c r="BN265">
        <v>0</v>
      </c>
      <c r="BO265" t="s">
        <v>191</v>
      </c>
      <c r="BP265">
        <v>1</v>
      </c>
      <c r="BQ265">
        <v>2</v>
      </c>
      <c r="BR265">
        <v>0</v>
      </c>
      <c r="BS265">
        <v>1</v>
      </c>
      <c r="BT265">
        <v>1</v>
      </c>
      <c r="BU265">
        <v>1</v>
      </c>
      <c r="BV265">
        <v>1</v>
      </c>
      <c r="BW265">
        <v>1</v>
      </c>
      <c r="BX265">
        <v>1</v>
      </c>
      <c r="BY265" t="s">
        <v>5</v>
      </c>
      <c r="BZ265">
        <v>105</v>
      </c>
      <c r="CA265">
        <v>55</v>
      </c>
      <c r="CE265">
        <v>0</v>
      </c>
      <c r="CF265">
        <v>0</v>
      </c>
      <c r="CG265">
        <v>0</v>
      </c>
      <c r="CM265">
        <v>0</v>
      </c>
      <c r="CN265" t="s">
        <v>5</v>
      </c>
      <c r="CO265">
        <v>0</v>
      </c>
      <c r="CP265">
        <f t="shared" si="139"/>
        <v>403.9</v>
      </c>
      <c r="CQ265">
        <f t="shared" si="140"/>
        <v>51783.224000000002</v>
      </c>
      <c r="CR265">
        <f t="shared" si="141"/>
        <v>0</v>
      </c>
      <c r="CS265">
        <f t="shared" si="142"/>
        <v>0</v>
      </c>
      <c r="CT265">
        <f t="shared" si="143"/>
        <v>0</v>
      </c>
      <c r="CU265">
        <f t="shared" si="144"/>
        <v>0</v>
      </c>
      <c r="CV265">
        <f t="shared" si="144"/>
        <v>0</v>
      </c>
      <c r="CW265">
        <f t="shared" si="144"/>
        <v>0</v>
      </c>
      <c r="CX265">
        <f t="shared" si="144"/>
        <v>0</v>
      </c>
      <c r="CY265">
        <f t="shared" si="145"/>
        <v>0</v>
      </c>
      <c r="CZ265">
        <f t="shared" si="146"/>
        <v>0</v>
      </c>
      <c r="DC265" t="s">
        <v>5</v>
      </c>
      <c r="DD265" t="s">
        <v>5</v>
      </c>
      <c r="DE265" t="s">
        <v>5</v>
      </c>
      <c r="DF265" t="s">
        <v>5</v>
      </c>
      <c r="DG265" t="s">
        <v>5</v>
      </c>
      <c r="DH265" t="s">
        <v>5</v>
      </c>
      <c r="DI265" t="s">
        <v>5</v>
      </c>
      <c r="DJ265" t="s">
        <v>5</v>
      </c>
      <c r="DK265" t="s">
        <v>5</v>
      </c>
      <c r="DL265" t="s">
        <v>5</v>
      </c>
      <c r="DM265" t="s">
        <v>5</v>
      </c>
      <c r="DN265">
        <v>0</v>
      </c>
      <c r="DO265">
        <v>0</v>
      </c>
      <c r="DP265">
        <v>1</v>
      </c>
      <c r="DQ265">
        <v>1</v>
      </c>
      <c r="DU265">
        <v>1009</v>
      </c>
      <c r="DV265" t="s">
        <v>28</v>
      </c>
      <c r="DW265" t="s">
        <v>28</v>
      </c>
      <c r="DX265">
        <v>1000</v>
      </c>
      <c r="EE265">
        <v>44314400</v>
      </c>
      <c r="EF265">
        <v>2</v>
      </c>
      <c r="EG265" t="s">
        <v>91</v>
      </c>
      <c r="EH265">
        <v>0</v>
      </c>
      <c r="EI265" t="s">
        <v>5</v>
      </c>
      <c r="EJ265">
        <v>1</v>
      </c>
      <c r="EK265">
        <v>15001</v>
      </c>
      <c r="EL265" t="s">
        <v>141</v>
      </c>
      <c r="EM265" t="s">
        <v>142</v>
      </c>
      <c r="EO265" t="s">
        <v>5</v>
      </c>
      <c r="EQ265">
        <v>0</v>
      </c>
      <c r="ER265">
        <v>14837.58</v>
      </c>
      <c r="ES265">
        <v>14837.58</v>
      </c>
      <c r="ET265">
        <v>0</v>
      </c>
      <c r="EU265">
        <v>0</v>
      </c>
      <c r="EV265">
        <v>0</v>
      </c>
      <c r="EW265">
        <v>0</v>
      </c>
      <c r="EX265">
        <v>0</v>
      </c>
      <c r="FQ265">
        <v>0</v>
      </c>
      <c r="FR265">
        <f t="shared" si="147"/>
        <v>0</v>
      </c>
      <c r="FS265">
        <v>0</v>
      </c>
      <c r="FT265" t="s">
        <v>94</v>
      </c>
      <c r="FU265" t="s">
        <v>95</v>
      </c>
      <c r="FX265">
        <v>94.5</v>
      </c>
      <c r="FY265">
        <v>46.75</v>
      </c>
      <c r="GA265" t="s">
        <v>5</v>
      </c>
      <c r="GD265">
        <v>1</v>
      </c>
      <c r="GF265">
        <v>-515261577</v>
      </c>
      <c r="GG265">
        <v>2</v>
      </c>
      <c r="GH265">
        <v>1</v>
      </c>
      <c r="GI265">
        <v>2</v>
      </c>
      <c r="GJ265">
        <v>0</v>
      </c>
      <c r="GK265">
        <v>0</v>
      </c>
      <c r="GL265">
        <f t="shared" si="148"/>
        <v>0</v>
      </c>
      <c r="GM265">
        <f t="shared" si="149"/>
        <v>403.9</v>
      </c>
      <c r="GN265">
        <f t="shared" si="150"/>
        <v>403.9</v>
      </c>
      <c r="GO265">
        <f t="shared" si="151"/>
        <v>0</v>
      </c>
      <c r="GP265">
        <f t="shared" si="152"/>
        <v>0</v>
      </c>
      <c r="GR265">
        <v>0</v>
      </c>
      <c r="GS265">
        <v>3</v>
      </c>
      <c r="GT265">
        <v>0</v>
      </c>
      <c r="GU265" t="s">
        <v>5</v>
      </c>
      <c r="GV265">
        <f t="shared" si="153"/>
        <v>0</v>
      </c>
      <c r="GW265">
        <v>1</v>
      </c>
      <c r="GX265">
        <f t="shared" si="154"/>
        <v>0</v>
      </c>
      <c r="HA265">
        <v>0</v>
      </c>
      <c r="HB265">
        <v>0</v>
      </c>
      <c r="HC265">
        <f t="shared" si="155"/>
        <v>0</v>
      </c>
      <c r="IK265">
        <v>0</v>
      </c>
    </row>
    <row r="267" spans="1:245" x14ac:dyDescent="0.2">
      <c r="A267" s="2">
        <v>51</v>
      </c>
      <c r="B267" s="2">
        <f>B254</f>
        <v>1</v>
      </c>
      <c r="C267" s="2">
        <f>A254</f>
        <v>5</v>
      </c>
      <c r="D267" s="2">
        <f>ROW(A254)</f>
        <v>254</v>
      </c>
      <c r="E267" s="2"/>
      <c r="F267" s="2" t="str">
        <f>IF(F254&lt;&gt;"",F254,"")</f>
        <v>Новый подраздел</v>
      </c>
      <c r="G267" s="2" t="str">
        <f>IF(G254&lt;&gt;"",G254,"")</f>
        <v>Стены</v>
      </c>
      <c r="H267" s="2">
        <v>0</v>
      </c>
      <c r="I267" s="2"/>
      <c r="J267" s="2"/>
      <c r="K267" s="2"/>
      <c r="L267" s="2"/>
      <c r="M267" s="2"/>
      <c r="N267" s="2"/>
      <c r="O267" s="2">
        <f t="shared" ref="O267:T267" si="156">ROUND(AB267,1)</f>
        <v>1143.4000000000001</v>
      </c>
      <c r="P267" s="2">
        <f t="shared" si="156"/>
        <v>429.6</v>
      </c>
      <c r="Q267" s="2">
        <f t="shared" si="156"/>
        <v>12.6</v>
      </c>
      <c r="R267" s="2">
        <f t="shared" si="156"/>
        <v>6.4</v>
      </c>
      <c r="S267" s="2">
        <f t="shared" si="156"/>
        <v>701.2</v>
      </c>
      <c r="T267" s="2">
        <f t="shared" si="156"/>
        <v>0</v>
      </c>
      <c r="U267" s="2">
        <f>AH267</f>
        <v>2.3804999999999996</v>
      </c>
      <c r="V267" s="2">
        <f>AI267</f>
        <v>1.6874999999999998E-2</v>
      </c>
      <c r="W267" s="2">
        <f>ROUND(AJ267,1)</f>
        <v>0</v>
      </c>
      <c r="X267" s="2">
        <f>ROUND(AK267,1)</f>
        <v>672.2</v>
      </c>
      <c r="Y267" s="2">
        <f>ROUND(AL267,1)</f>
        <v>332.6</v>
      </c>
      <c r="Z267" s="2"/>
      <c r="AA267" s="2"/>
      <c r="AB267" s="2">
        <f>ROUND(SUMIF(AA258:AA265,"=47538294",O258:O265),1)</f>
        <v>1143.4000000000001</v>
      </c>
      <c r="AC267" s="2">
        <f>ROUND(SUMIF(AA258:AA265,"=47538294",P258:P265),1)</f>
        <v>429.6</v>
      </c>
      <c r="AD267" s="2">
        <f>ROUND(SUMIF(AA258:AA265,"=47538294",Q258:Q265),1)</f>
        <v>12.6</v>
      </c>
      <c r="AE267" s="2">
        <f>ROUND(SUMIF(AA258:AA265,"=47538294",R258:R265),1)</f>
        <v>6.4</v>
      </c>
      <c r="AF267" s="2">
        <f>ROUND(SUMIF(AA258:AA265,"=47538294",S258:S265),1)</f>
        <v>701.2</v>
      </c>
      <c r="AG267" s="2">
        <f>ROUND(SUMIF(AA258:AA265,"=47538294",T258:T265),1)</f>
        <v>0</v>
      </c>
      <c r="AH267" s="2">
        <f>SUMIF(AA258:AA265,"=47538294",U258:U265)</f>
        <v>2.3804999999999996</v>
      </c>
      <c r="AI267" s="2">
        <f>SUMIF(AA258:AA265,"=47538294",V258:V265)</f>
        <v>1.6874999999999998E-2</v>
      </c>
      <c r="AJ267" s="2">
        <f>ROUND(SUMIF(AA258:AA265,"=47538294",W258:W265),1)</f>
        <v>0</v>
      </c>
      <c r="AK267" s="2">
        <f>ROUND(SUMIF(AA258:AA265,"=47538294",X258:X265),1)</f>
        <v>672.2</v>
      </c>
      <c r="AL267" s="2">
        <f>ROUND(SUMIF(AA258:AA265,"=47538294",Y258:Y265),1)</f>
        <v>332.6</v>
      </c>
      <c r="AM267" s="2"/>
      <c r="AN267" s="2"/>
      <c r="AO267" s="2">
        <f t="shared" ref="AO267:BD267" si="157">ROUND(BX267,1)</f>
        <v>0</v>
      </c>
      <c r="AP267" s="2">
        <f t="shared" si="157"/>
        <v>0</v>
      </c>
      <c r="AQ267" s="2">
        <f t="shared" si="157"/>
        <v>0</v>
      </c>
      <c r="AR267" s="2">
        <f t="shared" si="157"/>
        <v>2148.1999999999998</v>
      </c>
      <c r="AS267" s="2">
        <f t="shared" si="157"/>
        <v>2148.1999999999998</v>
      </c>
      <c r="AT267" s="2">
        <f t="shared" si="157"/>
        <v>0</v>
      </c>
      <c r="AU267" s="2">
        <f t="shared" si="157"/>
        <v>0</v>
      </c>
      <c r="AV267" s="2">
        <f t="shared" si="157"/>
        <v>429.6</v>
      </c>
      <c r="AW267" s="2">
        <f t="shared" si="157"/>
        <v>429.6</v>
      </c>
      <c r="AX267" s="2">
        <f t="shared" si="157"/>
        <v>0</v>
      </c>
      <c r="AY267" s="2">
        <f t="shared" si="157"/>
        <v>429.6</v>
      </c>
      <c r="AZ267" s="2">
        <f t="shared" si="157"/>
        <v>0</v>
      </c>
      <c r="BA267" s="2">
        <f t="shared" si="157"/>
        <v>0</v>
      </c>
      <c r="BB267" s="2">
        <f t="shared" si="157"/>
        <v>0</v>
      </c>
      <c r="BC267" s="2">
        <f t="shared" si="157"/>
        <v>0</v>
      </c>
      <c r="BD267" s="2">
        <f t="shared" si="157"/>
        <v>0</v>
      </c>
      <c r="BE267" s="2"/>
      <c r="BF267" s="2"/>
      <c r="BG267" s="2"/>
      <c r="BH267" s="2"/>
      <c r="BI267" s="2"/>
      <c r="BJ267" s="2"/>
      <c r="BK267" s="2"/>
      <c r="BL267" s="2"/>
      <c r="BM267" s="2"/>
      <c r="BN267" s="2"/>
      <c r="BO267" s="2"/>
      <c r="BP267" s="2"/>
      <c r="BQ267" s="2"/>
      <c r="BR267" s="2"/>
      <c r="BS267" s="2"/>
      <c r="BT267" s="2"/>
      <c r="BU267" s="2"/>
      <c r="BV267" s="2"/>
      <c r="BW267" s="2"/>
      <c r="BX267" s="2">
        <f>ROUND(SUMIF(AA258:AA265,"=47538294",FQ258:FQ265),1)</f>
        <v>0</v>
      </c>
      <c r="BY267" s="2">
        <f>ROUND(SUMIF(AA258:AA265,"=47538294",FR258:FR265),1)</f>
        <v>0</v>
      </c>
      <c r="BZ267" s="2">
        <f>ROUND(SUMIF(AA258:AA265,"=47538294",GL258:GL265),1)</f>
        <v>0</v>
      </c>
      <c r="CA267" s="2">
        <f>ROUND(SUMIF(AA258:AA265,"=47538294",GM258:GM265),1)</f>
        <v>2148.1999999999998</v>
      </c>
      <c r="CB267" s="2">
        <f>ROUND(SUMIF(AA258:AA265,"=47538294",GN258:GN265),1)</f>
        <v>2148.1999999999998</v>
      </c>
      <c r="CC267" s="2">
        <f>ROUND(SUMIF(AA258:AA265,"=47538294",GO258:GO265),1)</f>
        <v>0</v>
      </c>
      <c r="CD267" s="2">
        <f>ROUND(SUMIF(AA258:AA265,"=47538294",GP258:GP265),1)</f>
        <v>0</v>
      </c>
      <c r="CE267" s="2">
        <f>AC267-BX267</f>
        <v>429.6</v>
      </c>
      <c r="CF267" s="2">
        <f>AC267-BY267</f>
        <v>429.6</v>
      </c>
      <c r="CG267" s="2">
        <f>BX267-BZ267</f>
        <v>0</v>
      </c>
      <c r="CH267" s="2">
        <f>AC267-BX267-BY267+BZ267</f>
        <v>429.6</v>
      </c>
      <c r="CI267" s="2">
        <f>BY267-BZ267</f>
        <v>0</v>
      </c>
      <c r="CJ267" s="2">
        <f>ROUND(SUMIF(AA258:AA265,"=47538294",GX258:GX265),1)</f>
        <v>0</v>
      </c>
      <c r="CK267" s="2">
        <f>ROUND(SUMIF(AA258:AA265,"=47538294",GY258:GY265),1)</f>
        <v>0</v>
      </c>
      <c r="CL267" s="2">
        <f>ROUND(SUMIF(AA258:AA265,"=47538294",GZ258:GZ265),1)</f>
        <v>0</v>
      </c>
      <c r="CM267" s="2">
        <f>ROUND(SUMIF(AA258:AA265,"=47538294",HD258:HD265),1)</f>
        <v>0</v>
      </c>
      <c r="CN267" s="2"/>
      <c r="CO267" s="2"/>
      <c r="CP267" s="2"/>
      <c r="CQ267" s="2"/>
      <c r="CR267" s="2"/>
      <c r="CS267" s="2"/>
      <c r="CT267" s="2"/>
      <c r="CU267" s="2"/>
      <c r="CV267" s="2"/>
      <c r="CW267" s="2"/>
      <c r="CX267" s="2"/>
      <c r="CY267" s="2"/>
      <c r="CZ267" s="2"/>
      <c r="DA267" s="2"/>
      <c r="DB267" s="2"/>
      <c r="DC267" s="2"/>
      <c r="DD267" s="2"/>
      <c r="DE267" s="2"/>
      <c r="DF267" s="2"/>
      <c r="DG267" s="3"/>
      <c r="DH267" s="3"/>
      <c r="DI267" s="3"/>
      <c r="DJ267" s="3"/>
      <c r="DK267" s="3"/>
      <c r="DL267" s="3"/>
      <c r="DM267" s="3"/>
      <c r="DN267" s="3"/>
      <c r="DO267" s="3"/>
      <c r="DP267" s="3"/>
      <c r="DQ267" s="3"/>
      <c r="DR267" s="3"/>
      <c r="DS267" s="3"/>
      <c r="DT267" s="3"/>
      <c r="DU267" s="3"/>
      <c r="DV267" s="3"/>
      <c r="DW267" s="3"/>
      <c r="DX267" s="3"/>
      <c r="DY267" s="3"/>
      <c r="DZ267" s="3"/>
      <c r="EA267" s="3"/>
      <c r="EB267" s="3"/>
      <c r="EC267" s="3"/>
      <c r="ED267" s="3"/>
      <c r="EE267" s="3"/>
      <c r="EF267" s="3"/>
      <c r="EG267" s="3"/>
      <c r="EH267" s="3"/>
      <c r="EI267" s="3"/>
      <c r="EJ267" s="3"/>
      <c r="EK267" s="3"/>
      <c r="EL267" s="3"/>
      <c r="EM267" s="3"/>
      <c r="EN267" s="3"/>
      <c r="EO267" s="3"/>
      <c r="EP267" s="3"/>
      <c r="EQ267" s="3"/>
      <c r="ER267" s="3"/>
      <c r="ES267" s="3"/>
      <c r="ET267" s="3"/>
      <c r="EU267" s="3"/>
      <c r="EV267" s="3"/>
      <c r="EW267" s="3"/>
      <c r="EX267" s="3"/>
      <c r="EY267" s="3"/>
      <c r="EZ267" s="3"/>
      <c r="FA267" s="3"/>
      <c r="FB267" s="3"/>
      <c r="FC267" s="3"/>
      <c r="FD267" s="3"/>
      <c r="FE267" s="3"/>
      <c r="FF267" s="3"/>
      <c r="FG267" s="3"/>
      <c r="FH267" s="3"/>
      <c r="FI267" s="3"/>
      <c r="FJ267" s="3"/>
      <c r="FK267" s="3"/>
      <c r="FL267" s="3"/>
      <c r="FM267" s="3"/>
      <c r="FN267" s="3"/>
      <c r="FO267" s="3"/>
      <c r="FP267" s="3"/>
      <c r="FQ267" s="3"/>
      <c r="FR267" s="3"/>
      <c r="FS267" s="3"/>
      <c r="FT267" s="3"/>
      <c r="FU267" s="3"/>
      <c r="FV267" s="3"/>
      <c r="FW267" s="3"/>
      <c r="FX267" s="3"/>
      <c r="FY267" s="3"/>
      <c r="FZ267" s="3"/>
      <c r="GA267" s="3"/>
      <c r="GB267" s="3"/>
      <c r="GC267" s="3"/>
      <c r="GD267" s="3"/>
      <c r="GE267" s="3"/>
      <c r="GF267" s="3"/>
      <c r="GG267" s="3"/>
      <c r="GH267" s="3"/>
      <c r="GI267" s="3"/>
      <c r="GJ267" s="3"/>
      <c r="GK267" s="3"/>
      <c r="GL267" s="3"/>
      <c r="GM267" s="3"/>
      <c r="GN267" s="3"/>
      <c r="GO267" s="3"/>
      <c r="GP267" s="3"/>
      <c r="GQ267" s="3"/>
      <c r="GR267" s="3"/>
      <c r="GS267" s="3"/>
      <c r="GT267" s="3"/>
      <c r="GU267" s="3"/>
      <c r="GV267" s="3"/>
      <c r="GW267" s="3"/>
      <c r="GX267" s="3">
        <v>0</v>
      </c>
    </row>
    <row r="269" spans="1:245" x14ac:dyDescent="0.2">
      <c r="A269" s="4">
        <v>50</v>
      </c>
      <c r="B269" s="4">
        <v>0</v>
      </c>
      <c r="C269" s="4">
        <v>0</v>
      </c>
      <c r="D269" s="4">
        <v>1</v>
      </c>
      <c r="E269" s="4">
        <v>201</v>
      </c>
      <c r="F269" s="4">
        <f>ROUND(Source!O267,O269)</f>
        <v>1143.4000000000001</v>
      </c>
      <c r="G269" s="4" t="s">
        <v>32</v>
      </c>
      <c r="H269" s="4" t="s">
        <v>33</v>
      </c>
      <c r="I269" s="4"/>
      <c r="J269" s="4"/>
      <c r="K269" s="4">
        <v>201</v>
      </c>
      <c r="L269" s="4">
        <v>1</v>
      </c>
      <c r="M269" s="4">
        <v>3</v>
      </c>
      <c r="N269" s="4" t="s">
        <v>5</v>
      </c>
      <c r="O269" s="4">
        <v>1</v>
      </c>
      <c r="P269" s="4"/>
      <c r="Q269" s="4"/>
      <c r="R269" s="4"/>
      <c r="S269" s="4"/>
      <c r="T269" s="4"/>
      <c r="U269" s="4"/>
      <c r="V269" s="4"/>
      <c r="W269" s="4"/>
    </row>
    <row r="270" spans="1:245" x14ac:dyDescent="0.2">
      <c r="A270" s="4">
        <v>50</v>
      </c>
      <c r="B270" s="4">
        <v>0</v>
      </c>
      <c r="C270" s="4">
        <v>0</v>
      </c>
      <c r="D270" s="4">
        <v>1</v>
      </c>
      <c r="E270" s="4">
        <v>202</v>
      </c>
      <c r="F270" s="4">
        <f>ROUND(Source!P267,O270)</f>
        <v>429.6</v>
      </c>
      <c r="G270" s="4" t="s">
        <v>34</v>
      </c>
      <c r="H270" s="4" t="s">
        <v>35</v>
      </c>
      <c r="I270" s="4"/>
      <c r="J270" s="4"/>
      <c r="K270" s="4">
        <v>202</v>
      </c>
      <c r="L270" s="4">
        <v>2</v>
      </c>
      <c r="M270" s="4">
        <v>3</v>
      </c>
      <c r="N270" s="4" t="s">
        <v>5</v>
      </c>
      <c r="O270" s="4">
        <v>1</v>
      </c>
      <c r="P270" s="4"/>
      <c r="Q270" s="4"/>
      <c r="R270" s="4"/>
      <c r="S270" s="4"/>
      <c r="T270" s="4"/>
      <c r="U270" s="4"/>
      <c r="V270" s="4"/>
      <c r="W270" s="4"/>
    </row>
    <row r="271" spans="1:245" x14ac:dyDescent="0.2">
      <c r="A271" s="4">
        <v>50</v>
      </c>
      <c r="B271" s="4">
        <v>0</v>
      </c>
      <c r="C271" s="4">
        <v>0</v>
      </c>
      <c r="D271" s="4">
        <v>1</v>
      </c>
      <c r="E271" s="4">
        <v>222</v>
      </c>
      <c r="F271" s="4">
        <f>ROUND(Source!AO267,O271)</f>
        <v>0</v>
      </c>
      <c r="G271" s="4" t="s">
        <v>36</v>
      </c>
      <c r="H271" s="4" t="s">
        <v>37</v>
      </c>
      <c r="I271" s="4"/>
      <c r="J271" s="4"/>
      <c r="K271" s="4">
        <v>222</v>
      </c>
      <c r="L271" s="4">
        <v>3</v>
      </c>
      <c r="M271" s="4">
        <v>3</v>
      </c>
      <c r="N271" s="4" t="s">
        <v>5</v>
      </c>
      <c r="O271" s="4">
        <v>1</v>
      </c>
      <c r="P271" s="4"/>
      <c r="Q271" s="4"/>
      <c r="R271" s="4"/>
      <c r="S271" s="4"/>
      <c r="T271" s="4"/>
      <c r="U271" s="4"/>
      <c r="V271" s="4"/>
      <c r="W271" s="4"/>
    </row>
    <row r="272" spans="1:245" x14ac:dyDescent="0.2">
      <c r="A272" s="4">
        <v>50</v>
      </c>
      <c r="B272" s="4">
        <v>0</v>
      </c>
      <c r="C272" s="4">
        <v>0</v>
      </c>
      <c r="D272" s="4">
        <v>1</v>
      </c>
      <c r="E272" s="4">
        <v>225</v>
      </c>
      <c r="F272" s="4">
        <f>ROUND(Source!AV267,O272)</f>
        <v>429.6</v>
      </c>
      <c r="G272" s="4" t="s">
        <v>38</v>
      </c>
      <c r="H272" s="4" t="s">
        <v>39</v>
      </c>
      <c r="I272" s="4"/>
      <c r="J272" s="4"/>
      <c r="K272" s="4">
        <v>225</v>
      </c>
      <c r="L272" s="4">
        <v>4</v>
      </c>
      <c r="M272" s="4">
        <v>3</v>
      </c>
      <c r="N272" s="4" t="s">
        <v>5</v>
      </c>
      <c r="O272" s="4">
        <v>1</v>
      </c>
      <c r="P272" s="4"/>
      <c r="Q272" s="4"/>
      <c r="R272" s="4"/>
      <c r="S272" s="4"/>
      <c r="T272" s="4"/>
      <c r="U272" s="4"/>
      <c r="V272" s="4"/>
      <c r="W272" s="4"/>
    </row>
    <row r="273" spans="1:23" x14ac:dyDescent="0.2">
      <c r="A273" s="4">
        <v>50</v>
      </c>
      <c r="B273" s="4">
        <v>0</v>
      </c>
      <c r="C273" s="4">
        <v>0</v>
      </c>
      <c r="D273" s="4">
        <v>1</v>
      </c>
      <c r="E273" s="4">
        <v>226</v>
      </c>
      <c r="F273" s="4">
        <f>ROUND(Source!AW267,O273)</f>
        <v>429.6</v>
      </c>
      <c r="G273" s="4" t="s">
        <v>40</v>
      </c>
      <c r="H273" s="4" t="s">
        <v>41</v>
      </c>
      <c r="I273" s="4"/>
      <c r="J273" s="4"/>
      <c r="K273" s="4">
        <v>226</v>
      </c>
      <c r="L273" s="4">
        <v>5</v>
      </c>
      <c r="M273" s="4">
        <v>3</v>
      </c>
      <c r="N273" s="4" t="s">
        <v>5</v>
      </c>
      <c r="O273" s="4">
        <v>1</v>
      </c>
      <c r="P273" s="4"/>
      <c r="Q273" s="4"/>
      <c r="R273" s="4"/>
      <c r="S273" s="4"/>
      <c r="T273" s="4"/>
      <c r="U273" s="4"/>
      <c r="V273" s="4"/>
      <c r="W273" s="4"/>
    </row>
    <row r="274" spans="1:23" x14ac:dyDescent="0.2">
      <c r="A274" s="4">
        <v>50</v>
      </c>
      <c r="B274" s="4">
        <v>0</v>
      </c>
      <c r="C274" s="4">
        <v>0</v>
      </c>
      <c r="D274" s="4">
        <v>1</v>
      </c>
      <c r="E274" s="4">
        <v>227</v>
      </c>
      <c r="F274" s="4">
        <f>ROUND(Source!AX267,O274)</f>
        <v>0</v>
      </c>
      <c r="G274" s="4" t="s">
        <v>42</v>
      </c>
      <c r="H274" s="4" t="s">
        <v>43</v>
      </c>
      <c r="I274" s="4"/>
      <c r="J274" s="4"/>
      <c r="K274" s="4">
        <v>227</v>
      </c>
      <c r="L274" s="4">
        <v>6</v>
      </c>
      <c r="M274" s="4">
        <v>3</v>
      </c>
      <c r="N274" s="4" t="s">
        <v>5</v>
      </c>
      <c r="O274" s="4">
        <v>1</v>
      </c>
      <c r="P274" s="4"/>
      <c r="Q274" s="4"/>
      <c r="R274" s="4"/>
      <c r="S274" s="4"/>
      <c r="T274" s="4"/>
      <c r="U274" s="4"/>
      <c r="V274" s="4"/>
      <c r="W274" s="4"/>
    </row>
    <row r="275" spans="1:23" x14ac:dyDescent="0.2">
      <c r="A275" s="4">
        <v>50</v>
      </c>
      <c r="B275" s="4">
        <v>0</v>
      </c>
      <c r="C275" s="4">
        <v>0</v>
      </c>
      <c r="D275" s="4">
        <v>1</v>
      </c>
      <c r="E275" s="4">
        <v>228</v>
      </c>
      <c r="F275" s="4">
        <f>ROUND(Source!AY267,O275)</f>
        <v>429.6</v>
      </c>
      <c r="G275" s="4" t="s">
        <v>44</v>
      </c>
      <c r="H275" s="4" t="s">
        <v>45</v>
      </c>
      <c r="I275" s="4"/>
      <c r="J275" s="4"/>
      <c r="K275" s="4">
        <v>228</v>
      </c>
      <c r="L275" s="4">
        <v>7</v>
      </c>
      <c r="M275" s="4">
        <v>3</v>
      </c>
      <c r="N275" s="4" t="s">
        <v>5</v>
      </c>
      <c r="O275" s="4">
        <v>1</v>
      </c>
      <c r="P275" s="4"/>
      <c r="Q275" s="4"/>
      <c r="R275" s="4"/>
      <c r="S275" s="4"/>
      <c r="T275" s="4"/>
      <c r="U275" s="4"/>
      <c r="V275" s="4"/>
      <c r="W275" s="4"/>
    </row>
    <row r="276" spans="1:23" x14ac:dyDescent="0.2">
      <c r="A276" s="4">
        <v>50</v>
      </c>
      <c r="B276" s="4">
        <v>0</v>
      </c>
      <c r="C276" s="4">
        <v>0</v>
      </c>
      <c r="D276" s="4">
        <v>1</v>
      </c>
      <c r="E276" s="4">
        <v>216</v>
      </c>
      <c r="F276" s="4">
        <f>ROUND(Source!AP267,O276)</f>
        <v>0</v>
      </c>
      <c r="G276" s="4" t="s">
        <v>46</v>
      </c>
      <c r="H276" s="4" t="s">
        <v>47</v>
      </c>
      <c r="I276" s="4"/>
      <c r="J276" s="4"/>
      <c r="K276" s="4">
        <v>216</v>
      </c>
      <c r="L276" s="4">
        <v>8</v>
      </c>
      <c r="M276" s="4">
        <v>3</v>
      </c>
      <c r="N276" s="4" t="s">
        <v>5</v>
      </c>
      <c r="O276" s="4">
        <v>1</v>
      </c>
      <c r="P276" s="4"/>
      <c r="Q276" s="4"/>
      <c r="R276" s="4"/>
      <c r="S276" s="4"/>
      <c r="T276" s="4"/>
      <c r="U276" s="4"/>
      <c r="V276" s="4"/>
      <c r="W276" s="4"/>
    </row>
    <row r="277" spans="1:23" x14ac:dyDescent="0.2">
      <c r="A277" s="4">
        <v>50</v>
      </c>
      <c r="B277" s="4">
        <v>0</v>
      </c>
      <c r="C277" s="4">
        <v>0</v>
      </c>
      <c r="D277" s="4">
        <v>1</v>
      </c>
      <c r="E277" s="4">
        <v>223</v>
      </c>
      <c r="F277" s="4">
        <f>ROUND(Source!AQ267,O277)</f>
        <v>0</v>
      </c>
      <c r="G277" s="4" t="s">
        <v>48</v>
      </c>
      <c r="H277" s="4" t="s">
        <v>49</v>
      </c>
      <c r="I277" s="4"/>
      <c r="J277" s="4"/>
      <c r="K277" s="4">
        <v>223</v>
      </c>
      <c r="L277" s="4">
        <v>9</v>
      </c>
      <c r="M277" s="4">
        <v>3</v>
      </c>
      <c r="N277" s="4" t="s">
        <v>5</v>
      </c>
      <c r="O277" s="4">
        <v>1</v>
      </c>
      <c r="P277" s="4"/>
      <c r="Q277" s="4"/>
      <c r="R277" s="4"/>
      <c r="S277" s="4"/>
      <c r="T277" s="4"/>
      <c r="U277" s="4"/>
      <c r="V277" s="4"/>
      <c r="W277" s="4"/>
    </row>
    <row r="278" spans="1:23" x14ac:dyDescent="0.2">
      <c r="A278" s="4">
        <v>50</v>
      </c>
      <c r="B278" s="4">
        <v>0</v>
      </c>
      <c r="C278" s="4">
        <v>0</v>
      </c>
      <c r="D278" s="4">
        <v>1</v>
      </c>
      <c r="E278" s="4">
        <v>229</v>
      </c>
      <c r="F278" s="4">
        <f>ROUND(Source!AZ267,O278)</f>
        <v>0</v>
      </c>
      <c r="G278" s="4" t="s">
        <v>50</v>
      </c>
      <c r="H278" s="4" t="s">
        <v>51</v>
      </c>
      <c r="I278" s="4"/>
      <c r="J278" s="4"/>
      <c r="K278" s="4">
        <v>229</v>
      </c>
      <c r="L278" s="4">
        <v>10</v>
      </c>
      <c r="M278" s="4">
        <v>3</v>
      </c>
      <c r="N278" s="4" t="s">
        <v>5</v>
      </c>
      <c r="O278" s="4">
        <v>1</v>
      </c>
      <c r="P278" s="4"/>
      <c r="Q278" s="4"/>
      <c r="R278" s="4"/>
      <c r="S278" s="4"/>
      <c r="T278" s="4"/>
      <c r="U278" s="4"/>
      <c r="V278" s="4"/>
      <c r="W278" s="4"/>
    </row>
    <row r="279" spans="1:23" x14ac:dyDescent="0.2">
      <c r="A279" s="4">
        <v>50</v>
      </c>
      <c r="B279" s="4">
        <v>0</v>
      </c>
      <c r="C279" s="4">
        <v>0</v>
      </c>
      <c r="D279" s="4">
        <v>1</v>
      </c>
      <c r="E279" s="4">
        <v>203</v>
      </c>
      <c r="F279" s="4">
        <f>ROUND(Source!Q267,O279)</f>
        <v>12.6</v>
      </c>
      <c r="G279" s="4" t="s">
        <v>52</v>
      </c>
      <c r="H279" s="4" t="s">
        <v>53</v>
      </c>
      <c r="I279" s="4"/>
      <c r="J279" s="4"/>
      <c r="K279" s="4">
        <v>203</v>
      </c>
      <c r="L279" s="4">
        <v>11</v>
      </c>
      <c r="M279" s="4">
        <v>3</v>
      </c>
      <c r="N279" s="4" t="s">
        <v>5</v>
      </c>
      <c r="O279" s="4">
        <v>1</v>
      </c>
      <c r="P279" s="4"/>
      <c r="Q279" s="4"/>
      <c r="R279" s="4"/>
      <c r="S279" s="4"/>
      <c r="T279" s="4"/>
      <c r="U279" s="4"/>
      <c r="V279" s="4"/>
      <c r="W279" s="4"/>
    </row>
    <row r="280" spans="1:23" x14ac:dyDescent="0.2">
      <c r="A280" s="4">
        <v>50</v>
      </c>
      <c r="B280" s="4">
        <v>0</v>
      </c>
      <c r="C280" s="4">
        <v>0</v>
      </c>
      <c r="D280" s="4">
        <v>1</v>
      </c>
      <c r="E280" s="4">
        <v>231</v>
      </c>
      <c r="F280" s="4">
        <f>ROUND(Source!BB267,O280)</f>
        <v>0</v>
      </c>
      <c r="G280" s="4" t="s">
        <v>54</v>
      </c>
      <c r="H280" s="4" t="s">
        <v>55</v>
      </c>
      <c r="I280" s="4"/>
      <c r="J280" s="4"/>
      <c r="K280" s="4">
        <v>231</v>
      </c>
      <c r="L280" s="4">
        <v>12</v>
      </c>
      <c r="M280" s="4">
        <v>3</v>
      </c>
      <c r="N280" s="4" t="s">
        <v>5</v>
      </c>
      <c r="O280" s="4">
        <v>1</v>
      </c>
      <c r="P280" s="4"/>
      <c r="Q280" s="4"/>
      <c r="R280" s="4"/>
      <c r="S280" s="4"/>
      <c r="T280" s="4"/>
      <c r="U280" s="4"/>
      <c r="V280" s="4"/>
      <c r="W280" s="4"/>
    </row>
    <row r="281" spans="1:23" x14ac:dyDescent="0.2">
      <c r="A281" s="4">
        <v>50</v>
      </c>
      <c r="B281" s="4">
        <v>0</v>
      </c>
      <c r="C281" s="4">
        <v>0</v>
      </c>
      <c r="D281" s="4">
        <v>1</v>
      </c>
      <c r="E281" s="4">
        <v>204</v>
      </c>
      <c r="F281" s="4">
        <f>ROUND(Source!R267,O281)</f>
        <v>6.4</v>
      </c>
      <c r="G281" s="4" t="s">
        <v>56</v>
      </c>
      <c r="H281" s="4" t="s">
        <v>57</v>
      </c>
      <c r="I281" s="4"/>
      <c r="J281" s="4"/>
      <c r="K281" s="4">
        <v>204</v>
      </c>
      <c r="L281" s="4">
        <v>13</v>
      </c>
      <c r="M281" s="4">
        <v>3</v>
      </c>
      <c r="N281" s="4" t="s">
        <v>5</v>
      </c>
      <c r="O281" s="4">
        <v>1</v>
      </c>
      <c r="P281" s="4"/>
      <c r="Q281" s="4"/>
      <c r="R281" s="4"/>
      <c r="S281" s="4"/>
      <c r="T281" s="4"/>
      <c r="U281" s="4"/>
      <c r="V281" s="4"/>
      <c r="W281" s="4"/>
    </row>
    <row r="282" spans="1:23" x14ac:dyDescent="0.2">
      <c r="A282" s="4">
        <v>50</v>
      </c>
      <c r="B282" s="4">
        <v>0</v>
      </c>
      <c r="C282" s="4">
        <v>0</v>
      </c>
      <c r="D282" s="4">
        <v>1</v>
      </c>
      <c r="E282" s="4">
        <v>205</v>
      </c>
      <c r="F282" s="4">
        <f>ROUND(Source!S267,O282)</f>
        <v>701.2</v>
      </c>
      <c r="G282" s="4" t="s">
        <v>58</v>
      </c>
      <c r="H282" s="4" t="s">
        <v>59</v>
      </c>
      <c r="I282" s="4"/>
      <c r="J282" s="4"/>
      <c r="K282" s="4">
        <v>205</v>
      </c>
      <c r="L282" s="4">
        <v>14</v>
      </c>
      <c r="M282" s="4">
        <v>3</v>
      </c>
      <c r="N282" s="4" t="s">
        <v>5</v>
      </c>
      <c r="O282" s="4">
        <v>1</v>
      </c>
      <c r="P282" s="4"/>
      <c r="Q282" s="4"/>
      <c r="R282" s="4"/>
      <c r="S282" s="4"/>
      <c r="T282" s="4"/>
      <c r="U282" s="4"/>
      <c r="V282" s="4"/>
      <c r="W282" s="4"/>
    </row>
    <row r="283" spans="1:23" x14ac:dyDescent="0.2">
      <c r="A283" s="4">
        <v>50</v>
      </c>
      <c r="B283" s="4">
        <v>0</v>
      </c>
      <c r="C283" s="4">
        <v>0</v>
      </c>
      <c r="D283" s="4">
        <v>1</v>
      </c>
      <c r="E283" s="4">
        <v>232</v>
      </c>
      <c r="F283" s="4">
        <f>ROUND(Source!BC267,O283)</f>
        <v>0</v>
      </c>
      <c r="G283" s="4" t="s">
        <v>60</v>
      </c>
      <c r="H283" s="4" t="s">
        <v>61</v>
      </c>
      <c r="I283" s="4"/>
      <c r="J283" s="4"/>
      <c r="K283" s="4">
        <v>232</v>
      </c>
      <c r="L283" s="4">
        <v>15</v>
      </c>
      <c r="M283" s="4">
        <v>3</v>
      </c>
      <c r="N283" s="4" t="s">
        <v>5</v>
      </c>
      <c r="O283" s="4">
        <v>1</v>
      </c>
      <c r="P283" s="4"/>
      <c r="Q283" s="4"/>
      <c r="R283" s="4"/>
      <c r="S283" s="4"/>
      <c r="T283" s="4"/>
      <c r="U283" s="4"/>
      <c r="V283" s="4"/>
      <c r="W283" s="4"/>
    </row>
    <row r="284" spans="1:23" x14ac:dyDescent="0.2">
      <c r="A284" s="4">
        <v>50</v>
      </c>
      <c r="B284" s="4">
        <v>0</v>
      </c>
      <c r="C284" s="4">
        <v>0</v>
      </c>
      <c r="D284" s="4">
        <v>1</v>
      </c>
      <c r="E284" s="4">
        <v>214</v>
      </c>
      <c r="F284" s="4">
        <f>ROUND(Source!AS267,O284)</f>
        <v>2148.1999999999998</v>
      </c>
      <c r="G284" s="4" t="s">
        <v>62</v>
      </c>
      <c r="H284" s="4" t="s">
        <v>63</v>
      </c>
      <c r="I284" s="4"/>
      <c r="J284" s="4"/>
      <c r="K284" s="4">
        <v>214</v>
      </c>
      <c r="L284" s="4">
        <v>16</v>
      </c>
      <c r="M284" s="4">
        <v>3</v>
      </c>
      <c r="N284" s="4" t="s">
        <v>5</v>
      </c>
      <c r="O284" s="4">
        <v>1</v>
      </c>
      <c r="P284" s="4"/>
      <c r="Q284" s="4"/>
      <c r="R284" s="4"/>
      <c r="S284" s="4"/>
      <c r="T284" s="4"/>
      <c r="U284" s="4"/>
      <c r="V284" s="4"/>
      <c r="W284" s="4"/>
    </row>
    <row r="285" spans="1:23" x14ac:dyDescent="0.2">
      <c r="A285" s="4">
        <v>50</v>
      </c>
      <c r="B285" s="4">
        <v>0</v>
      </c>
      <c r="C285" s="4">
        <v>0</v>
      </c>
      <c r="D285" s="4">
        <v>1</v>
      </c>
      <c r="E285" s="4">
        <v>215</v>
      </c>
      <c r="F285" s="4">
        <f>ROUND(Source!AT267,O285)</f>
        <v>0</v>
      </c>
      <c r="G285" s="4" t="s">
        <v>64</v>
      </c>
      <c r="H285" s="4" t="s">
        <v>65</v>
      </c>
      <c r="I285" s="4"/>
      <c r="J285" s="4"/>
      <c r="K285" s="4">
        <v>215</v>
      </c>
      <c r="L285" s="4">
        <v>17</v>
      </c>
      <c r="M285" s="4">
        <v>3</v>
      </c>
      <c r="N285" s="4" t="s">
        <v>5</v>
      </c>
      <c r="O285" s="4">
        <v>1</v>
      </c>
      <c r="P285" s="4"/>
      <c r="Q285" s="4"/>
      <c r="R285" s="4"/>
      <c r="S285" s="4"/>
      <c r="T285" s="4"/>
      <c r="U285" s="4"/>
      <c r="V285" s="4"/>
      <c r="W285" s="4"/>
    </row>
    <row r="286" spans="1:23" x14ac:dyDescent="0.2">
      <c r="A286" s="4">
        <v>50</v>
      </c>
      <c r="B286" s="4">
        <v>0</v>
      </c>
      <c r="C286" s="4">
        <v>0</v>
      </c>
      <c r="D286" s="4">
        <v>1</v>
      </c>
      <c r="E286" s="4">
        <v>217</v>
      </c>
      <c r="F286" s="4">
        <f>ROUND(Source!AU267,O286)</f>
        <v>0</v>
      </c>
      <c r="G286" s="4" t="s">
        <v>66</v>
      </c>
      <c r="H286" s="4" t="s">
        <v>67</v>
      </c>
      <c r="I286" s="4"/>
      <c r="J286" s="4"/>
      <c r="K286" s="4">
        <v>217</v>
      </c>
      <c r="L286" s="4">
        <v>18</v>
      </c>
      <c r="M286" s="4">
        <v>3</v>
      </c>
      <c r="N286" s="4" t="s">
        <v>5</v>
      </c>
      <c r="O286" s="4">
        <v>1</v>
      </c>
      <c r="P286" s="4"/>
      <c r="Q286" s="4"/>
      <c r="R286" s="4"/>
      <c r="S286" s="4"/>
      <c r="T286" s="4"/>
      <c r="U286" s="4"/>
      <c r="V286" s="4"/>
      <c r="W286" s="4"/>
    </row>
    <row r="287" spans="1:23" x14ac:dyDescent="0.2">
      <c r="A287" s="4">
        <v>50</v>
      </c>
      <c r="B287" s="4">
        <v>0</v>
      </c>
      <c r="C287" s="4">
        <v>0</v>
      </c>
      <c r="D287" s="4">
        <v>1</v>
      </c>
      <c r="E287" s="4">
        <v>230</v>
      </c>
      <c r="F287" s="4">
        <f>ROUND(Source!BA267,O287)</f>
        <v>0</v>
      </c>
      <c r="G287" s="4" t="s">
        <v>68</v>
      </c>
      <c r="H287" s="4" t="s">
        <v>69</v>
      </c>
      <c r="I287" s="4"/>
      <c r="J287" s="4"/>
      <c r="K287" s="4">
        <v>230</v>
      </c>
      <c r="L287" s="4">
        <v>19</v>
      </c>
      <c r="M287" s="4">
        <v>3</v>
      </c>
      <c r="N287" s="4" t="s">
        <v>5</v>
      </c>
      <c r="O287" s="4">
        <v>1</v>
      </c>
      <c r="P287" s="4"/>
      <c r="Q287" s="4"/>
      <c r="R287" s="4"/>
      <c r="S287" s="4"/>
      <c r="T287" s="4"/>
      <c r="U287" s="4"/>
      <c r="V287" s="4"/>
      <c r="W287" s="4"/>
    </row>
    <row r="288" spans="1:23" x14ac:dyDescent="0.2">
      <c r="A288" s="4">
        <v>50</v>
      </c>
      <c r="B288" s="4">
        <v>0</v>
      </c>
      <c r="C288" s="4">
        <v>0</v>
      </c>
      <c r="D288" s="4">
        <v>1</v>
      </c>
      <c r="E288" s="4">
        <v>206</v>
      </c>
      <c r="F288" s="4">
        <f>ROUND(Source!T267,O288)</f>
        <v>0</v>
      </c>
      <c r="G288" s="4" t="s">
        <v>70</v>
      </c>
      <c r="H288" s="4" t="s">
        <v>71</v>
      </c>
      <c r="I288" s="4"/>
      <c r="J288" s="4"/>
      <c r="K288" s="4">
        <v>206</v>
      </c>
      <c r="L288" s="4">
        <v>20</v>
      </c>
      <c r="M288" s="4">
        <v>3</v>
      </c>
      <c r="N288" s="4" t="s">
        <v>5</v>
      </c>
      <c r="O288" s="4">
        <v>1</v>
      </c>
      <c r="P288" s="4"/>
      <c r="Q288" s="4"/>
      <c r="R288" s="4"/>
      <c r="S288" s="4"/>
      <c r="T288" s="4"/>
      <c r="U288" s="4"/>
      <c r="V288" s="4"/>
      <c r="W288" s="4"/>
    </row>
    <row r="289" spans="1:245" x14ac:dyDescent="0.2">
      <c r="A289" s="4">
        <v>50</v>
      </c>
      <c r="B289" s="4">
        <v>0</v>
      </c>
      <c r="C289" s="4">
        <v>0</v>
      </c>
      <c r="D289" s="4">
        <v>1</v>
      </c>
      <c r="E289" s="4">
        <v>207</v>
      </c>
      <c r="F289" s="4">
        <f>Source!U267</f>
        <v>2.3804999999999996</v>
      </c>
      <c r="G289" s="4" t="s">
        <v>72</v>
      </c>
      <c r="H289" s="4" t="s">
        <v>73</v>
      </c>
      <c r="I289" s="4"/>
      <c r="J289" s="4"/>
      <c r="K289" s="4">
        <v>207</v>
      </c>
      <c r="L289" s="4">
        <v>21</v>
      </c>
      <c r="M289" s="4">
        <v>3</v>
      </c>
      <c r="N289" s="4" t="s">
        <v>5</v>
      </c>
      <c r="O289" s="4">
        <v>-1</v>
      </c>
      <c r="P289" s="4"/>
      <c r="Q289" s="4"/>
      <c r="R289" s="4"/>
      <c r="S289" s="4"/>
      <c r="T289" s="4"/>
      <c r="U289" s="4"/>
      <c r="V289" s="4"/>
      <c r="W289" s="4"/>
    </row>
    <row r="290" spans="1:245" x14ac:dyDescent="0.2">
      <c r="A290" s="4">
        <v>50</v>
      </c>
      <c r="B290" s="4">
        <v>0</v>
      </c>
      <c r="C290" s="4">
        <v>0</v>
      </c>
      <c r="D290" s="4">
        <v>1</v>
      </c>
      <c r="E290" s="4">
        <v>208</v>
      </c>
      <c r="F290" s="4">
        <f>Source!V267</f>
        <v>1.6874999999999998E-2</v>
      </c>
      <c r="G290" s="4" t="s">
        <v>74</v>
      </c>
      <c r="H290" s="4" t="s">
        <v>75</v>
      </c>
      <c r="I290" s="4"/>
      <c r="J290" s="4"/>
      <c r="K290" s="4">
        <v>208</v>
      </c>
      <c r="L290" s="4">
        <v>22</v>
      </c>
      <c r="M290" s="4">
        <v>3</v>
      </c>
      <c r="N290" s="4" t="s">
        <v>5</v>
      </c>
      <c r="O290" s="4">
        <v>-1</v>
      </c>
      <c r="P290" s="4"/>
      <c r="Q290" s="4"/>
      <c r="R290" s="4"/>
      <c r="S290" s="4"/>
      <c r="T290" s="4"/>
      <c r="U290" s="4"/>
      <c r="V290" s="4"/>
      <c r="W290" s="4"/>
    </row>
    <row r="291" spans="1:245" x14ac:dyDescent="0.2">
      <c r="A291" s="4">
        <v>50</v>
      </c>
      <c r="B291" s="4">
        <v>0</v>
      </c>
      <c r="C291" s="4">
        <v>0</v>
      </c>
      <c r="D291" s="4">
        <v>1</v>
      </c>
      <c r="E291" s="4">
        <v>209</v>
      </c>
      <c r="F291" s="4">
        <f>ROUND(Source!W267,O291)</f>
        <v>0</v>
      </c>
      <c r="G291" s="4" t="s">
        <v>76</v>
      </c>
      <c r="H291" s="4" t="s">
        <v>77</v>
      </c>
      <c r="I291" s="4"/>
      <c r="J291" s="4"/>
      <c r="K291" s="4">
        <v>209</v>
      </c>
      <c r="L291" s="4">
        <v>23</v>
      </c>
      <c r="M291" s="4">
        <v>3</v>
      </c>
      <c r="N291" s="4" t="s">
        <v>5</v>
      </c>
      <c r="O291" s="4">
        <v>1</v>
      </c>
      <c r="P291" s="4"/>
      <c r="Q291" s="4"/>
      <c r="R291" s="4"/>
      <c r="S291" s="4"/>
      <c r="T291" s="4"/>
      <c r="U291" s="4"/>
      <c r="V291" s="4"/>
      <c r="W291" s="4"/>
    </row>
    <row r="292" spans="1:245" x14ac:dyDescent="0.2">
      <c r="A292" s="4">
        <v>50</v>
      </c>
      <c r="B292" s="4">
        <v>0</v>
      </c>
      <c r="C292" s="4">
        <v>0</v>
      </c>
      <c r="D292" s="4">
        <v>1</v>
      </c>
      <c r="E292" s="4">
        <v>233</v>
      </c>
      <c r="F292" s="4">
        <f>ROUND(Source!BD267,O292)</f>
        <v>0</v>
      </c>
      <c r="G292" s="4" t="s">
        <v>78</v>
      </c>
      <c r="H292" s="4" t="s">
        <v>79</v>
      </c>
      <c r="I292" s="4"/>
      <c r="J292" s="4"/>
      <c r="K292" s="4">
        <v>233</v>
      </c>
      <c r="L292" s="4">
        <v>24</v>
      </c>
      <c r="M292" s="4">
        <v>3</v>
      </c>
      <c r="N292" s="4" t="s">
        <v>5</v>
      </c>
      <c r="O292" s="4">
        <v>1</v>
      </c>
      <c r="P292" s="4"/>
      <c r="Q292" s="4"/>
      <c r="R292" s="4"/>
      <c r="S292" s="4"/>
      <c r="T292" s="4"/>
      <c r="U292" s="4"/>
      <c r="V292" s="4"/>
      <c r="W292" s="4"/>
    </row>
    <row r="293" spans="1:245" x14ac:dyDescent="0.2">
      <c r="A293" s="4">
        <v>50</v>
      </c>
      <c r="B293" s="4">
        <v>0</v>
      </c>
      <c r="C293" s="4">
        <v>0</v>
      </c>
      <c r="D293" s="4">
        <v>1</v>
      </c>
      <c r="E293" s="4">
        <v>210</v>
      </c>
      <c r="F293" s="4">
        <f>ROUND(Source!X267,O293)</f>
        <v>672.2</v>
      </c>
      <c r="G293" s="4" t="s">
        <v>80</v>
      </c>
      <c r="H293" s="4" t="s">
        <v>81</v>
      </c>
      <c r="I293" s="4"/>
      <c r="J293" s="4"/>
      <c r="K293" s="4">
        <v>210</v>
      </c>
      <c r="L293" s="4">
        <v>25</v>
      </c>
      <c r="M293" s="4">
        <v>3</v>
      </c>
      <c r="N293" s="4" t="s">
        <v>5</v>
      </c>
      <c r="O293" s="4">
        <v>1</v>
      </c>
      <c r="P293" s="4"/>
      <c r="Q293" s="4"/>
      <c r="R293" s="4"/>
      <c r="S293" s="4"/>
      <c r="T293" s="4"/>
      <c r="U293" s="4"/>
      <c r="V293" s="4"/>
      <c r="W293" s="4"/>
    </row>
    <row r="294" spans="1:245" x14ac:dyDescent="0.2">
      <c r="A294" s="4">
        <v>50</v>
      </c>
      <c r="B294" s="4">
        <v>0</v>
      </c>
      <c r="C294" s="4">
        <v>0</v>
      </c>
      <c r="D294" s="4">
        <v>1</v>
      </c>
      <c r="E294" s="4">
        <v>211</v>
      </c>
      <c r="F294" s="4">
        <f>ROUND(Source!Y267,O294)</f>
        <v>332.6</v>
      </c>
      <c r="G294" s="4" t="s">
        <v>82</v>
      </c>
      <c r="H294" s="4" t="s">
        <v>83</v>
      </c>
      <c r="I294" s="4"/>
      <c r="J294" s="4"/>
      <c r="K294" s="4">
        <v>211</v>
      </c>
      <c r="L294" s="4">
        <v>26</v>
      </c>
      <c r="M294" s="4">
        <v>3</v>
      </c>
      <c r="N294" s="4" t="s">
        <v>5</v>
      </c>
      <c r="O294" s="4">
        <v>1</v>
      </c>
      <c r="P294" s="4"/>
      <c r="Q294" s="4"/>
      <c r="R294" s="4"/>
      <c r="S294" s="4"/>
      <c r="T294" s="4"/>
      <c r="U294" s="4"/>
      <c r="V294" s="4"/>
      <c r="W294" s="4"/>
    </row>
    <row r="295" spans="1:245" x14ac:dyDescent="0.2">
      <c r="A295" s="4">
        <v>50</v>
      </c>
      <c r="B295" s="4">
        <v>0</v>
      </c>
      <c r="C295" s="4">
        <v>0</v>
      </c>
      <c r="D295" s="4">
        <v>1</v>
      </c>
      <c r="E295" s="4">
        <v>224</v>
      </c>
      <c r="F295" s="4">
        <f>ROUND(Source!AR267,O295)</f>
        <v>2148.1999999999998</v>
      </c>
      <c r="G295" s="4" t="s">
        <v>84</v>
      </c>
      <c r="H295" s="4" t="s">
        <v>85</v>
      </c>
      <c r="I295" s="4"/>
      <c r="J295" s="4"/>
      <c r="K295" s="4">
        <v>224</v>
      </c>
      <c r="L295" s="4">
        <v>27</v>
      </c>
      <c r="M295" s="4">
        <v>3</v>
      </c>
      <c r="N295" s="4" t="s">
        <v>5</v>
      </c>
      <c r="O295" s="4">
        <v>1</v>
      </c>
      <c r="P295" s="4"/>
      <c r="Q295" s="4"/>
      <c r="R295" s="4"/>
      <c r="S295" s="4"/>
      <c r="T295" s="4"/>
      <c r="U295" s="4"/>
      <c r="V295" s="4"/>
      <c r="W295" s="4"/>
    </row>
    <row r="297" spans="1:245" x14ac:dyDescent="0.2">
      <c r="A297" s="1">
        <v>5</v>
      </c>
      <c r="B297" s="1">
        <v>1</v>
      </c>
      <c r="C297" s="1"/>
      <c r="D297" s="1">
        <f>ROW(A314)</f>
        <v>314</v>
      </c>
      <c r="E297" s="1"/>
      <c r="F297" s="1" t="s">
        <v>15</v>
      </c>
      <c r="G297" s="1" t="s">
        <v>103</v>
      </c>
      <c r="H297" s="1" t="s">
        <v>5</v>
      </c>
      <c r="I297" s="1">
        <v>0</v>
      </c>
      <c r="J297" s="1"/>
      <c r="K297" s="1">
        <v>0</v>
      </c>
      <c r="L297" s="1"/>
      <c r="M297" s="1"/>
      <c r="N297" s="1"/>
      <c r="O297" s="1"/>
      <c r="P297" s="1"/>
      <c r="Q297" s="1"/>
      <c r="R297" s="1"/>
      <c r="S297" s="1"/>
      <c r="T297" s="1"/>
      <c r="U297" s="1" t="s">
        <v>5</v>
      </c>
      <c r="V297" s="1">
        <v>0</v>
      </c>
      <c r="W297" s="1"/>
      <c r="X297" s="1"/>
      <c r="Y297" s="1"/>
      <c r="Z297" s="1"/>
      <c r="AA297" s="1"/>
      <c r="AB297" s="1" t="s">
        <v>5</v>
      </c>
      <c r="AC297" s="1" t="s">
        <v>5</v>
      </c>
      <c r="AD297" s="1" t="s">
        <v>5</v>
      </c>
      <c r="AE297" s="1" t="s">
        <v>5</v>
      </c>
      <c r="AF297" s="1" t="s">
        <v>5</v>
      </c>
      <c r="AG297" s="1" t="s">
        <v>5</v>
      </c>
      <c r="AH297" s="1"/>
      <c r="AI297" s="1"/>
      <c r="AJ297" s="1"/>
      <c r="AK297" s="1"/>
      <c r="AL297" s="1"/>
      <c r="AM297" s="1"/>
      <c r="AN297" s="1"/>
      <c r="AO297" s="1"/>
      <c r="AP297" s="1" t="s">
        <v>5</v>
      </c>
      <c r="AQ297" s="1" t="s">
        <v>5</v>
      </c>
      <c r="AR297" s="1" t="s">
        <v>5</v>
      </c>
      <c r="AS297" s="1"/>
      <c r="AT297" s="1"/>
      <c r="AU297" s="1"/>
      <c r="AV297" s="1"/>
      <c r="AW297" s="1"/>
      <c r="AX297" s="1"/>
      <c r="AY297" s="1"/>
      <c r="AZ297" s="1" t="s">
        <v>5</v>
      </c>
      <c r="BA297" s="1"/>
      <c r="BB297" s="1" t="s">
        <v>5</v>
      </c>
      <c r="BC297" s="1" t="s">
        <v>5</v>
      </c>
      <c r="BD297" s="1" t="s">
        <v>5</v>
      </c>
      <c r="BE297" s="1" t="s">
        <v>5</v>
      </c>
      <c r="BF297" s="1" t="s">
        <v>5</v>
      </c>
      <c r="BG297" s="1" t="s">
        <v>5</v>
      </c>
      <c r="BH297" s="1" t="s">
        <v>5</v>
      </c>
      <c r="BI297" s="1" t="s">
        <v>5</v>
      </c>
      <c r="BJ297" s="1" t="s">
        <v>5</v>
      </c>
      <c r="BK297" s="1" t="s">
        <v>5</v>
      </c>
      <c r="BL297" s="1" t="s">
        <v>5</v>
      </c>
      <c r="BM297" s="1" t="s">
        <v>5</v>
      </c>
      <c r="BN297" s="1" t="s">
        <v>5</v>
      </c>
      <c r="BO297" s="1" t="s">
        <v>5</v>
      </c>
      <c r="BP297" s="1" t="s">
        <v>5</v>
      </c>
      <c r="BQ297" s="1"/>
      <c r="BR297" s="1"/>
      <c r="BS297" s="1"/>
      <c r="BT297" s="1"/>
      <c r="BU297" s="1"/>
      <c r="BV297" s="1"/>
      <c r="BW297" s="1"/>
      <c r="BX297" s="1">
        <v>0</v>
      </c>
      <c r="BY297" s="1"/>
      <c r="BZ297" s="1"/>
      <c r="CA297" s="1"/>
      <c r="CB297" s="1"/>
      <c r="CC297" s="1"/>
      <c r="CD297" s="1"/>
      <c r="CE297" s="1"/>
      <c r="CF297" s="1"/>
      <c r="CG297" s="1"/>
      <c r="CH297" s="1"/>
      <c r="CI297" s="1"/>
      <c r="CJ297" s="1">
        <v>0</v>
      </c>
    </row>
    <row r="299" spans="1:245" x14ac:dyDescent="0.2">
      <c r="A299" s="2">
        <v>52</v>
      </c>
      <c r="B299" s="2">
        <f t="shared" ref="B299:G299" si="158">B314</f>
        <v>1</v>
      </c>
      <c r="C299" s="2">
        <f t="shared" si="158"/>
        <v>5</v>
      </c>
      <c r="D299" s="2">
        <f t="shared" si="158"/>
        <v>297</v>
      </c>
      <c r="E299" s="2">
        <f t="shared" si="158"/>
        <v>0</v>
      </c>
      <c r="F299" s="2" t="str">
        <f t="shared" si="158"/>
        <v>Новый подраздел</v>
      </c>
      <c r="G299" s="2" t="str">
        <f t="shared" si="158"/>
        <v>Проемы</v>
      </c>
      <c r="H299" s="2"/>
      <c r="I299" s="2"/>
      <c r="J299" s="2"/>
      <c r="K299" s="2"/>
      <c r="L299" s="2"/>
      <c r="M299" s="2"/>
      <c r="N299" s="2"/>
      <c r="O299" s="2">
        <f t="shared" ref="O299:AT299" si="159">O314</f>
        <v>35512.400000000001</v>
      </c>
      <c r="P299" s="2">
        <f t="shared" si="159"/>
        <v>35184</v>
      </c>
      <c r="Q299" s="2">
        <f t="shared" si="159"/>
        <v>45.4</v>
      </c>
      <c r="R299" s="2">
        <f t="shared" si="159"/>
        <v>23.4</v>
      </c>
      <c r="S299" s="2">
        <f t="shared" si="159"/>
        <v>283</v>
      </c>
      <c r="T299" s="2">
        <f t="shared" si="159"/>
        <v>0</v>
      </c>
      <c r="U299" s="2">
        <f t="shared" si="159"/>
        <v>0.97289999999999999</v>
      </c>
      <c r="V299" s="2">
        <f t="shared" si="159"/>
        <v>5.8499999999999996E-2</v>
      </c>
      <c r="W299" s="2">
        <f t="shared" si="159"/>
        <v>0</v>
      </c>
      <c r="X299" s="2">
        <f t="shared" si="159"/>
        <v>337</v>
      </c>
      <c r="Y299" s="2">
        <f t="shared" si="159"/>
        <v>208.4</v>
      </c>
      <c r="Z299" s="2">
        <f t="shared" si="159"/>
        <v>0</v>
      </c>
      <c r="AA299" s="2">
        <f t="shared" si="159"/>
        <v>0</v>
      </c>
      <c r="AB299" s="2">
        <f t="shared" si="159"/>
        <v>35512.400000000001</v>
      </c>
      <c r="AC299" s="2">
        <f t="shared" si="159"/>
        <v>35184</v>
      </c>
      <c r="AD299" s="2">
        <f t="shared" si="159"/>
        <v>45.4</v>
      </c>
      <c r="AE299" s="2">
        <f t="shared" si="159"/>
        <v>23.4</v>
      </c>
      <c r="AF299" s="2">
        <f t="shared" si="159"/>
        <v>283</v>
      </c>
      <c r="AG299" s="2">
        <f t="shared" si="159"/>
        <v>0</v>
      </c>
      <c r="AH299" s="2">
        <f t="shared" si="159"/>
        <v>0.97289999999999999</v>
      </c>
      <c r="AI299" s="2">
        <f t="shared" si="159"/>
        <v>5.8499999999999996E-2</v>
      </c>
      <c r="AJ299" s="2">
        <f t="shared" si="159"/>
        <v>0</v>
      </c>
      <c r="AK299" s="2">
        <f t="shared" si="159"/>
        <v>337</v>
      </c>
      <c r="AL299" s="2">
        <f t="shared" si="159"/>
        <v>208.4</v>
      </c>
      <c r="AM299" s="2">
        <f t="shared" si="159"/>
        <v>0</v>
      </c>
      <c r="AN299" s="2">
        <f t="shared" si="159"/>
        <v>0</v>
      </c>
      <c r="AO299" s="2">
        <f t="shared" si="159"/>
        <v>0</v>
      </c>
      <c r="AP299" s="2">
        <f t="shared" si="159"/>
        <v>0</v>
      </c>
      <c r="AQ299" s="2">
        <f t="shared" si="159"/>
        <v>0</v>
      </c>
      <c r="AR299" s="2">
        <f t="shared" si="159"/>
        <v>36057.800000000003</v>
      </c>
      <c r="AS299" s="2">
        <f t="shared" si="159"/>
        <v>36057.800000000003</v>
      </c>
      <c r="AT299" s="2">
        <f t="shared" si="159"/>
        <v>0</v>
      </c>
      <c r="AU299" s="2">
        <f t="shared" ref="AU299:BZ299" si="160">AU314</f>
        <v>0</v>
      </c>
      <c r="AV299" s="2">
        <f t="shared" si="160"/>
        <v>35184</v>
      </c>
      <c r="AW299" s="2">
        <f t="shared" si="160"/>
        <v>35184</v>
      </c>
      <c r="AX299" s="2">
        <f t="shared" si="160"/>
        <v>0</v>
      </c>
      <c r="AY299" s="2">
        <f t="shared" si="160"/>
        <v>35184</v>
      </c>
      <c r="AZ299" s="2">
        <f t="shared" si="160"/>
        <v>0</v>
      </c>
      <c r="BA299" s="2">
        <f t="shared" si="160"/>
        <v>0</v>
      </c>
      <c r="BB299" s="2">
        <f t="shared" si="160"/>
        <v>0</v>
      </c>
      <c r="BC299" s="2">
        <f t="shared" si="160"/>
        <v>0</v>
      </c>
      <c r="BD299" s="2">
        <f t="shared" si="160"/>
        <v>0</v>
      </c>
      <c r="BE299" s="2">
        <f t="shared" si="160"/>
        <v>0</v>
      </c>
      <c r="BF299" s="2">
        <f t="shared" si="160"/>
        <v>0</v>
      </c>
      <c r="BG299" s="2">
        <f t="shared" si="160"/>
        <v>0</v>
      </c>
      <c r="BH299" s="2">
        <f t="shared" si="160"/>
        <v>0</v>
      </c>
      <c r="BI299" s="2">
        <f t="shared" si="160"/>
        <v>0</v>
      </c>
      <c r="BJ299" s="2">
        <f t="shared" si="160"/>
        <v>0</v>
      </c>
      <c r="BK299" s="2">
        <f t="shared" si="160"/>
        <v>0</v>
      </c>
      <c r="BL299" s="2">
        <f t="shared" si="160"/>
        <v>0</v>
      </c>
      <c r="BM299" s="2">
        <f t="shared" si="160"/>
        <v>0</v>
      </c>
      <c r="BN299" s="2">
        <f t="shared" si="160"/>
        <v>0</v>
      </c>
      <c r="BO299" s="2">
        <f t="shared" si="160"/>
        <v>0</v>
      </c>
      <c r="BP299" s="2">
        <f t="shared" si="160"/>
        <v>0</v>
      </c>
      <c r="BQ299" s="2">
        <f t="shared" si="160"/>
        <v>0</v>
      </c>
      <c r="BR299" s="2">
        <f t="shared" si="160"/>
        <v>0</v>
      </c>
      <c r="BS299" s="2">
        <f t="shared" si="160"/>
        <v>0</v>
      </c>
      <c r="BT299" s="2">
        <f t="shared" si="160"/>
        <v>0</v>
      </c>
      <c r="BU299" s="2">
        <f t="shared" si="160"/>
        <v>0</v>
      </c>
      <c r="BV299" s="2">
        <f t="shared" si="160"/>
        <v>0</v>
      </c>
      <c r="BW299" s="2">
        <f t="shared" si="160"/>
        <v>0</v>
      </c>
      <c r="BX299" s="2">
        <f t="shared" si="160"/>
        <v>0</v>
      </c>
      <c r="BY299" s="2">
        <f t="shared" si="160"/>
        <v>0</v>
      </c>
      <c r="BZ299" s="2">
        <f t="shared" si="160"/>
        <v>0</v>
      </c>
      <c r="CA299" s="2">
        <f t="shared" ref="CA299:DF299" si="161">CA314</f>
        <v>36057.800000000003</v>
      </c>
      <c r="CB299" s="2">
        <f t="shared" si="161"/>
        <v>36057.800000000003</v>
      </c>
      <c r="CC299" s="2">
        <f t="shared" si="161"/>
        <v>0</v>
      </c>
      <c r="CD299" s="2">
        <f t="shared" si="161"/>
        <v>0</v>
      </c>
      <c r="CE299" s="2">
        <f t="shared" si="161"/>
        <v>35184</v>
      </c>
      <c r="CF299" s="2">
        <f t="shared" si="161"/>
        <v>35184</v>
      </c>
      <c r="CG299" s="2">
        <f t="shared" si="161"/>
        <v>0</v>
      </c>
      <c r="CH299" s="2">
        <f t="shared" si="161"/>
        <v>35184</v>
      </c>
      <c r="CI299" s="2">
        <f t="shared" si="161"/>
        <v>0</v>
      </c>
      <c r="CJ299" s="2">
        <f t="shared" si="161"/>
        <v>0</v>
      </c>
      <c r="CK299" s="2">
        <f t="shared" si="161"/>
        <v>0</v>
      </c>
      <c r="CL299" s="2">
        <f t="shared" si="161"/>
        <v>0</v>
      </c>
      <c r="CM299" s="2">
        <f t="shared" si="161"/>
        <v>0</v>
      </c>
      <c r="CN299" s="2">
        <f t="shared" si="161"/>
        <v>0</v>
      </c>
      <c r="CO299" s="2">
        <f t="shared" si="161"/>
        <v>0</v>
      </c>
      <c r="CP299" s="2">
        <f t="shared" si="161"/>
        <v>0</v>
      </c>
      <c r="CQ299" s="2">
        <f t="shared" si="161"/>
        <v>0</v>
      </c>
      <c r="CR299" s="2">
        <f t="shared" si="161"/>
        <v>0</v>
      </c>
      <c r="CS299" s="2">
        <f t="shared" si="161"/>
        <v>0</v>
      </c>
      <c r="CT299" s="2">
        <f t="shared" si="161"/>
        <v>0</v>
      </c>
      <c r="CU299" s="2">
        <f t="shared" si="161"/>
        <v>0</v>
      </c>
      <c r="CV299" s="2">
        <f t="shared" si="161"/>
        <v>0</v>
      </c>
      <c r="CW299" s="2">
        <f t="shared" si="161"/>
        <v>0</v>
      </c>
      <c r="CX299" s="2">
        <f t="shared" si="161"/>
        <v>0</v>
      </c>
      <c r="CY299" s="2">
        <f t="shared" si="161"/>
        <v>0</v>
      </c>
      <c r="CZ299" s="2">
        <f t="shared" si="161"/>
        <v>0</v>
      </c>
      <c r="DA299" s="2">
        <f t="shared" si="161"/>
        <v>0</v>
      </c>
      <c r="DB299" s="2">
        <f t="shared" si="161"/>
        <v>0</v>
      </c>
      <c r="DC299" s="2">
        <f t="shared" si="161"/>
        <v>0</v>
      </c>
      <c r="DD299" s="2">
        <f t="shared" si="161"/>
        <v>0</v>
      </c>
      <c r="DE299" s="2">
        <f t="shared" si="161"/>
        <v>0</v>
      </c>
      <c r="DF299" s="2">
        <f t="shared" si="161"/>
        <v>0</v>
      </c>
      <c r="DG299" s="3">
        <f t="shared" ref="DG299:EL299" si="162">DG314</f>
        <v>0</v>
      </c>
      <c r="DH299" s="3">
        <f t="shared" si="162"/>
        <v>0</v>
      </c>
      <c r="DI299" s="3">
        <f t="shared" si="162"/>
        <v>0</v>
      </c>
      <c r="DJ299" s="3">
        <f t="shared" si="162"/>
        <v>0</v>
      </c>
      <c r="DK299" s="3">
        <f t="shared" si="162"/>
        <v>0</v>
      </c>
      <c r="DL299" s="3">
        <f t="shared" si="162"/>
        <v>0</v>
      </c>
      <c r="DM299" s="3">
        <f t="shared" si="162"/>
        <v>0</v>
      </c>
      <c r="DN299" s="3">
        <f t="shared" si="162"/>
        <v>0</v>
      </c>
      <c r="DO299" s="3">
        <f t="shared" si="162"/>
        <v>0</v>
      </c>
      <c r="DP299" s="3">
        <f t="shared" si="162"/>
        <v>0</v>
      </c>
      <c r="DQ299" s="3">
        <f t="shared" si="162"/>
        <v>0</v>
      </c>
      <c r="DR299" s="3">
        <f t="shared" si="162"/>
        <v>0</v>
      </c>
      <c r="DS299" s="3">
        <f t="shared" si="162"/>
        <v>0</v>
      </c>
      <c r="DT299" s="3">
        <f t="shared" si="162"/>
        <v>0</v>
      </c>
      <c r="DU299" s="3">
        <f t="shared" si="162"/>
        <v>0</v>
      </c>
      <c r="DV299" s="3">
        <f t="shared" si="162"/>
        <v>0</v>
      </c>
      <c r="DW299" s="3">
        <f t="shared" si="162"/>
        <v>0</v>
      </c>
      <c r="DX299" s="3">
        <f t="shared" si="162"/>
        <v>0</v>
      </c>
      <c r="DY299" s="3">
        <f t="shared" si="162"/>
        <v>0</v>
      </c>
      <c r="DZ299" s="3">
        <f t="shared" si="162"/>
        <v>0</v>
      </c>
      <c r="EA299" s="3">
        <f t="shared" si="162"/>
        <v>0</v>
      </c>
      <c r="EB299" s="3">
        <f t="shared" si="162"/>
        <v>0</v>
      </c>
      <c r="EC299" s="3">
        <f t="shared" si="162"/>
        <v>0</v>
      </c>
      <c r="ED299" s="3">
        <f t="shared" si="162"/>
        <v>0</v>
      </c>
      <c r="EE299" s="3">
        <f t="shared" si="162"/>
        <v>0</v>
      </c>
      <c r="EF299" s="3">
        <f t="shared" si="162"/>
        <v>0</v>
      </c>
      <c r="EG299" s="3">
        <f t="shared" si="162"/>
        <v>0</v>
      </c>
      <c r="EH299" s="3">
        <f t="shared" si="162"/>
        <v>0</v>
      </c>
      <c r="EI299" s="3">
        <f t="shared" si="162"/>
        <v>0</v>
      </c>
      <c r="EJ299" s="3">
        <f t="shared" si="162"/>
        <v>0</v>
      </c>
      <c r="EK299" s="3">
        <f t="shared" si="162"/>
        <v>0</v>
      </c>
      <c r="EL299" s="3">
        <f t="shared" si="162"/>
        <v>0</v>
      </c>
      <c r="EM299" s="3">
        <f t="shared" ref="EM299:FR299" si="163">EM314</f>
        <v>0</v>
      </c>
      <c r="EN299" s="3">
        <f t="shared" si="163"/>
        <v>0</v>
      </c>
      <c r="EO299" s="3">
        <f t="shared" si="163"/>
        <v>0</v>
      </c>
      <c r="EP299" s="3">
        <f t="shared" si="163"/>
        <v>0</v>
      </c>
      <c r="EQ299" s="3">
        <f t="shared" si="163"/>
        <v>0</v>
      </c>
      <c r="ER299" s="3">
        <f t="shared" si="163"/>
        <v>0</v>
      </c>
      <c r="ES299" s="3">
        <f t="shared" si="163"/>
        <v>0</v>
      </c>
      <c r="ET299" s="3">
        <f t="shared" si="163"/>
        <v>0</v>
      </c>
      <c r="EU299" s="3">
        <f t="shared" si="163"/>
        <v>0</v>
      </c>
      <c r="EV299" s="3">
        <f t="shared" si="163"/>
        <v>0</v>
      </c>
      <c r="EW299" s="3">
        <f t="shared" si="163"/>
        <v>0</v>
      </c>
      <c r="EX299" s="3">
        <f t="shared" si="163"/>
        <v>0</v>
      </c>
      <c r="EY299" s="3">
        <f t="shared" si="163"/>
        <v>0</v>
      </c>
      <c r="EZ299" s="3">
        <f t="shared" si="163"/>
        <v>0</v>
      </c>
      <c r="FA299" s="3">
        <f t="shared" si="163"/>
        <v>0</v>
      </c>
      <c r="FB299" s="3">
        <f t="shared" si="163"/>
        <v>0</v>
      </c>
      <c r="FC299" s="3">
        <f t="shared" si="163"/>
        <v>0</v>
      </c>
      <c r="FD299" s="3">
        <f t="shared" si="163"/>
        <v>0</v>
      </c>
      <c r="FE299" s="3">
        <f t="shared" si="163"/>
        <v>0</v>
      </c>
      <c r="FF299" s="3">
        <f t="shared" si="163"/>
        <v>0</v>
      </c>
      <c r="FG299" s="3">
        <f t="shared" si="163"/>
        <v>0</v>
      </c>
      <c r="FH299" s="3">
        <f t="shared" si="163"/>
        <v>0</v>
      </c>
      <c r="FI299" s="3">
        <f t="shared" si="163"/>
        <v>0</v>
      </c>
      <c r="FJ299" s="3">
        <f t="shared" si="163"/>
        <v>0</v>
      </c>
      <c r="FK299" s="3">
        <f t="shared" si="163"/>
        <v>0</v>
      </c>
      <c r="FL299" s="3">
        <f t="shared" si="163"/>
        <v>0</v>
      </c>
      <c r="FM299" s="3">
        <f t="shared" si="163"/>
        <v>0</v>
      </c>
      <c r="FN299" s="3">
        <f t="shared" si="163"/>
        <v>0</v>
      </c>
      <c r="FO299" s="3">
        <f t="shared" si="163"/>
        <v>0</v>
      </c>
      <c r="FP299" s="3">
        <f t="shared" si="163"/>
        <v>0</v>
      </c>
      <c r="FQ299" s="3">
        <f t="shared" si="163"/>
        <v>0</v>
      </c>
      <c r="FR299" s="3">
        <f t="shared" si="163"/>
        <v>0</v>
      </c>
      <c r="FS299" s="3">
        <f t="shared" ref="FS299:GX299" si="164">FS314</f>
        <v>0</v>
      </c>
      <c r="FT299" s="3">
        <f t="shared" si="164"/>
        <v>0</v>
      </c>
      <c r="FU299" s="3">
        <f t="shared" si="164"/>
        <v>0</v>
      </c>
      <c r="FV299" s="3">
        <f t="shared" si="164"/>
        <v>0</v>
      </c>
      <c r="FW299" s="3">
        <f t="shared" si="164"/>
        <v>0</v>
      </c>
      <c r="FX299" s="3">
        <f t="shared" si="164"/>
        <v>0</v>
      </c>
      <c r="FY299" s="3">
        <f t="shared" si="164"/>
        <v>0</v>
      </c>
      <c r="FZ299" s="3">
        <f t="shared" si="164"/>
        <v>0</v>
      </c>
      <c r="GA299" s="3">
        <f t="shared" si="164"/>
        <v>0</v>
      </c>
      <c r="GB299" s="3">
        <f t="shared" si="164"/>
        <v>0</v>
      </c>
      <c r="GC299" s="3">
        <f t="shared" si="164"/>
        <v>0</v>
      </c>
      <c r="GD299" s="3">
        <f t="shared" si="164"/>
        <v>0</v>
      </c>
      <c r="GE299" s="3">
        <f t="shared" si="164"/>
        <v>0</v>
      </c>
      <c r="GF299" s="3">
        <f t="shared" si="164"/>
        <v>0</v>
      </c>
      <c r="GG299" s="3">
        <f t="shared" si="164"/>
        <v>0</v>
      </c>
      <c r="GH299" s="3">
        <f t="shared" si="164"/>
        <v>0</v>
      </c>
      <c r="GI299" s="3">
        <f t="shared" si="164"/>
        <v>0</v>
      </c>
      <c r="GJ299" s="3">
        <f t="shared" si="164"/>
        <v>0</v>
      </c>
      <c r="GK299" s="3">
        <f t="shared" si="164"/>
        <v>0</v>
      </c>
      <c r="GL299" s="3">
        <f t="shared" si="164"/>
        <v>0</v>
      </c>
      <c r="GM299" s="3">
        <f t="shared" si="164"/>
        <v>0</v>
      </c>
      <c r="GN299" s="3">
        <f t="shared" si="164"/>
        <v>0</v>
      </c>
      <c r="GO299" s="3">
        <f t="shared" si="164"/>
        <v>0</v>
      </c>
      <c r="GP299" s="3">
        <f t="shared" si="164"/>
        <v>0</v>
      </c>
      <c r="GQ299" s="3">
        <f t="shared" si="164"/>
        <v>0</v>
      </c>
      <c r="GR299" s="3">
        <f t="shared" si="164"/>
        <v>0</v>
      </c>
      <c r="GS299" s="3">
        <f t="shared" si="164"/>
        <v>0</v>
      </c>
      <c r="GT299" s="3">
        <f t="shared" si="164"/>
        <v>0</v>
      </c>
      <c r="GU299" s="3">
        <f t="shared" si="164"/>
        <v>0</v>
      </c>
      <c r="GV299" s="3">
        <f t="shared" si="164"/>
        <v>0</v>
      </c>
      <c r="GW299" s="3">
        <f t="shared" si="164"/>
        <v>0</v>
      </c>
      <c r="GX299" s="3">
        <f t="shared" si="164"/>
        <v>0</v>
      </c>
    </row>
    <row r="301" spans="1:245" x14ac:dyDescent="0.2">
      <c r="A301">
        <v>17</v>
      </c>
      <c r="B301">
        <v>1</v>
      </c>
      <c r="C301">
        <f>ROW(SmtRes!A84)</f>
        <v>84</v>
      </c>
      <c r="D301">
        <f>ROW(EtalonRes!A85)</f>
        <v>85</v>
      </c>
      <c r="E301" t="s">
        <v>194</v>
      </c>
      <c r="F301" t="s">
        <v>195</v>
      </c>
      <c r="G301" t="s">
        <v>196</v>
      </c>
      <c r="H301" t="s">
        <v>20</v>
      </c>
      <c r="I301">
        <v>0</v>
      </c>
      <c r="J301">
        <v>0</v>
      </c>
      <c r="O301">
        <f t="shared" ref="O301:O312" si="165">ROUND(CP301,1)</f>
        <v>0</v>
      </c>
      <c r="P301">
        <f t="shared" ref="P301:P312" si="166">ROUND(CQ301*I301,1)</f>
        <v>0</v>
      </c>
      <c r="Q301">
        <f t="shared" ref="Q301:Q312" si="167">ROUND(CR301*I301,1)</f>
        <v>0</v>
      </c>
      <c r="R301">
        <f t="shared" ref="R301:R312" si="168">ROUND(CS301*I301,1)</f>
        <v>0</v>
      </c>
      <c r="S301">
        <f t="shared" ref="S301:S312" si="169">ROUND(CT301*I301,1)</f>
        <v>0</v>
      </c>
      <c r="T301">
        <f t="shared" ref="T301:T312" si="170">ROUND(CU301*I301,1)</f>
        <v>0</v>
      </c>
      <c r="U301">
        <f t="shared" ref="U301:U312" si="171">CV301*I301</f>
        <v>0</v>
      </c>
      <c r="V301">
        <f t="shared" ref="V301:V312" si="172">CW301*I301</f>
        <v>0</v>
      </c>
      <c r="W301">
        <f t="shared" ref="W301:W312" si="173">ROUND(CX301*I301,1)</f>
        <v>0</v>
      </c>
      <c r="X301">
        <f t="shared" ref="X301:X312" si="174">ROUND(CY301,1)</f>
        <v>0</v>
      </c>
      <c r="Y301">
        <f t="shared" ref="Y301:Y312" si="175">ROUND(CZ301,1)</f>
        <v>0</v>
      </c>
      <c r="AA301">
        <v>47538294</v>
      </c>
      <c r="AB301">
        <f t="shared" ref="AB301:AB312" si="176">ROUND((AC301+AD301+AF301),1)</f>
        <v>5174.5</v>
      </c>
      <c r="AC301">
        <f t="shared" ref="AC301:AC312" si="177">ROUND((ES301),1)</f>
        <v>2730.8</v>
      </c>
      <c r="AD301">
        <f>ROUND(((((ET301*1.25))-((EU301*1.25)))+AE301),1)</f>
        <v>755.8</v>
      </c>
      <c r="AE301">
        <f>ROUND(((EU301*1.25)),1)</f>
        <v>121.8</v>
      </c>
      <c r="AF301">
        <f>ROUND(((EV301*1.15)),1)</f>
        <v>1687.9</v>
      </c>
      <c r="AG301">
        <f t="shared" ref="AG301:AG312" si="178">ROUND((AP301),1)</f>
        <v>0</v>
      </c>
      <c r="AH301">
        <f>((EW301*1.15))</f>
        <v>188.17449999999997</v>
      </c>
      <c r="AI301">
        <f>((EX301*1.25))</f>
        <v>9.4124999999999996</v>
      </c>
      <c r="AJ301">
        <f t="shared" ref="AJ301:AJ312" si="179">(AS301)</f>
        <v>0</v>
      </c>
      <c r="AK301">
        <v>4803.24</v>
      </c>
      <c r="AL301">
        <v>2730.82</v>
      </c>
      <c r="AM301">
        <v>604.66</v>
      </c>
      <c r="AN301">
        <v>97.44</v>
      </c>
      <c r="AO301">
        <v>1467.76</v>
      </c>
      <c r="AP301">
        <v>0</v>
      </c>
      <c r="AQ301">
        <v>163.63</v>
      </c>
      <c r="AR301">
        <v>7.53</v>
      </c>
      <c r="AS301">
        <v>0</v>
      </c>
      <c r="AT301">
        <v>106</v>
      </c>
      <c r="AU301">
        <v>54</v>
      </c>
      <c r="AV301">
        <v>1</v>
      </c>
      <c r="AW301">
        <v>1</v>
      </c>
      <c r="AZ301">
        <v>1</v>
      </c>
      <c r="BA301">
        <v>32.83</v>
      </c>
      <c r="BB301">
        <v>9.33</v>
      </c>
      <c r="BC301">
        <v>4.8899999999999997</v>
      </c>
      <c r="BD301" t="s">
        <v>5</v>
      </c>
      <c r="BE301" t="s">
        <v>5</v>
      </c>
      <c r="BF301" t="s">
        <v>5</v>
      </c>
      <c r="BG301" t="s">
        <v>5</v>
      </c>
      <c r="BH301">
        <v>0</v>
      </c>
      <c r="BI301">
        <v>1</v>
      </c>
      <c r="BJ301" t="s">
        <v>197</v>
      </c>
      <c r="BM301">
        <v>10001</v>
      </c>
      <c r="BN301">
        <v>0</v>
      </c>
      <c r="BO301" t="s">
        <v>195</v>
      </c>
      <c r="BP301">
        <v>1</v>
      </c>
      <c r="BQ301">
        <v>2</v>
      </c>
      <c r="BR301">
        <v>0</v>
      </c>
      <c r="BS301">
        <v>32.83</v>
      </c>
      <c r="BT301">
        <v>1</v>
      </c>
      <c r="BU301">
        <v>1</v>
      </c>
      <c r="BV301">
        <v>1</v>
      </c>
      <c r="BW301">
        <v>1</v>
      </c>
      <c r="BX301">
        <v>1</v>
      </c>
      <c r="BY301" t="s">
        <v>5</v>
      </c>
      <c r="BZ301">
        <v>118</v>
      </c>
      <c r="CA301">
        <v>63</v>
      </c>
      <c r="CE301">
        <v>0</v>
      </c>
      <c r="CF301">
        <v>0</v>
      </c>
      <c r="CG301">
        <v>0</v>
      </c>
      <c r="CM301">
        <v>0</v>
      </c>
      <c r="CN301" t="s">
        <v>648</v>
      </c>
      <c r="CO301">
        <v>0</v>
      </c>
      <c r="CP301">
        <f t="shared" ref="CP301:CP312" si="180">(P301+Q301+S301)</f>
        <v>0</v>
      </c>
      <c r="CQ301">
        <f t="shared" ref="CQ301:CQ312" si="181">AC301*BC301</f>
        <v>13353.611999999999</v>
      </c>
      <c r="CR301">
        <f t="shared" ref="CR301:CR312" si="182">AD301*BB301</f>
        <v>7051.6139999999996</v>
      </c>
      <c r="CS301">
        <f t="shared" ref="CS301:CS312" si="183">AE301*BS301</f>
        <v>3998.6939999999995</v>
      </c>
      <c r="CT301">
        <f t="shared" ref="CT301:CT312" si="184">AF301*BA301</f>
        <v>55413.756999999998</v>
      </c>
      <c r="CU301">
        <f t="shared" ref="CU301:CU312" si="185">AG301</f>
        <v>0</v>
      </c>
      <c r="CV301">
        <f t="shared" ref="CV301:CV312" si="186">AH301</f>
        <v>188.17449999999997</v>
      </c>
      <c r="CW301">
        <f t="shared" ref="CW301:CW312" si="187">AI301</f>
        <v>9.4124999999999996</v>
      </c>
      <c r="CX301">
        <f t="shared" ref="CX301:CX312" si="188">AJ301</f>
        <v>0</v>
      </c>
      <c r="CY301">
        <f t="shared" ref="CY301:CY312" si="189">(((S301+R301)*AT301)/100)</f>
        <v>0</v>
      </c>
      <c r="CZ301">
        <f t="shared" ref="CZ301:CZ312" si="190">(((S301+R301)*AU301)/100)</f>
        <v>0</v>
      </c>
      <c r="DC301" t="s">
        <v>5</v>
      </c>
      <c r="DD301" t="s">
        <v>5</v>
      </c>
      <c r="DE301" t="s">
        <v>127</v>
      </c>
      <c r="DF301" t="s">
        <v>127</v>
      </c>
      <c r="DG301" t="s">
        <v>128</v>
      </c>
      <c r="DH301" t="s">
        <v>5</v>
      </c>
      <c r="DI301" t="s">
        <v>128</v>
      </c>
      <c r="DJ301" t="s">
        <v>127</v>
      </c>
      <c r="DK301" t="s">
        <v>5</v>
      </c>
      <c r="DL301" t="s">
        <v>5</v>
      </c>
      <c r="DM301" t="s">
        <v>5</v>
      </c>
      <c r="DN301">
        <v>0</v>
      </c>
      <c r="DO301">
        <v>0</v>
      </c>
      <c r="DP301">
        <v>1</v>
      </c>
      <c r="DQ301">
        <v>1</v>
      </c>
      <c r="DU301">
        <v>1005</v>
      </c>
      <c r="DV301" t="s">
        <v>20</v>
      </c>
      <c r="DW301" t="s">
        <v>20</v>
      </c>
      <c r="DX301">
        <v>100</v>
      </c>
      <c r="EE301">
        <v>44314374</v>
      </c>
      <c r="EF301">
        <v>2</v>
      </c>
      <c r="EG301" t="s">
        <v>91</v>
      </c>
      <c r="EH301">
        <v>0</v>
      </c>
      <c r="EI301" t="s">
        <v>5</v>
      </c>
      <c r="EJ301">
        <v>1</v>
      </c>
      <c r="EK301">
        <v>10001</v>
      </c>
      <c r="EL301" t="s">
        <v>161</v>
      </c>
      <c r="EM301" t="s">
        <v>162</v>
      </c>
      <c r="EO301" t="s">
        <v>131</v>
      </c>
      <c r="EQ301">
        <v>0</v>
      </c>
      <c r="ER301">
        <v>4803.24</v>
      </c>
      <c r="ES301">
        <v>2730.82</v>
      </c>
      <c r="ET301">
        <v>604.66</v>
      </c>
      <c r="EU301">
        <v>97.44</v>
      </c>
      <c r="EV301">
        <v>1467.76</v>
      </c>
      <c r="EW301">
        <v>163.63</v>
      </c>
      <c r="EX301">
        <v>7.53</v>
      </c>
      <c r="EY301">
        <v>0</v>
      </c>
      <c r="FQ301">
        <v>0</v>
      </c>
      <c r="FR301">
        <f t="shared" ref="FR301:FR312" si="191">ROUND(IF(AND(BH301=3,BI301=3),P301,0),1)</f>
        <v>0</v>
      </c>
      <c r="FS301">
        <v>0</v>
      </c>
      <c r="FT301" t="s">
        <v>94</v>
      </c>
      <c r="FU301" t="s">
        <v>95</v>
      </c>
      <c r="FX301">
        <v>106.2</v>
      </c>
      <c r="FY301">
        <v>53.55</v>
      </c>
      <c r="GA301" t="s">
        <v>5</v>
      </c>
      <c r="GD301">
        <v>1</v>
      </c>
      <c r="GF301">
        <v>-2096706111</v>
      </c>
      <c r="GG301">
        <v>2</v>
      </c>
      <c r="GH301">
        <v>1</v>
      </c>
      <c r="GI301">
        <v>2</v>
      </c>
      <c r="GJ301">
        <v>0</v>
      </c>
      <c r="GK301">
        <v>0</v>
      </c>
      <c r="GL301">
        <f t="shared" ref="GL301:GL312" si="192">ROUND(IF(AND(BH301=3,BI301=3,FS301&lt;&gt;0),P301,0),1)</f>
        <v>0</v>
      </c>
      <c r="GM301">
        <f t="shared" ref="GM301:GM312" si="193">ROUND(O301+X301+Y301,1)+GX301</f>
        <v>0</v>
      </c>
      <c r="GN301">
        <f t="shared" ref="GN301:GN312" si="194">IF(OR(BI301=0,BI301=1),ROUND(O301+X301+Y301,1),0)</f>
        <v>0</v>
      </c>
      <c r="GO301">
        <f t="shared" ref="GO301:GO312" si="195">IF(BI301=2,ROUND(O301+X301+Y301,1),0)</f>
        <v>0</v>
      </c>
      <c r="GP301">
        <f t="shared" ref="GP301:GP312" si="196">IF(BI301=4,ROUND(O301+X301+Y301,1)+GX301,0)</f>
        <v>0</v>
      </c>
      <c r="GR301">
        <v>0</v>
      </c>
      <c r="GS301">
        <v>3</v>
      </c>
      <c r="GT301">
        <v>0</v>
      </c>
      <c r="GU301" t="s">
        <v>5</v>
      </c>
      <c r="GV301">
        <f t="shared" ref="GV301:GV312" si="197">ROUND((GT301),1)</f>
        <v>0</v>
      </c>
      <c r="GW301">
        <v>1</v>
      </c>
      <c r="GX301">
        <f t="shared" ref="GX301:GX312" si="198">ROUND(HC301*I301,1)</f>
        <v>0</v>
      </c>
      <c r="HA301">
        <v>0</v>
      </c>
      <c r="HB301">
        <v>0</v>
      </c>
      <c r="HC301">
        <f t="shared" ref="HC301:HC312" si="199">GV301*GW301</f>
        <v>0</v>
      </c>
      <c r="IK301">
        <v>0</v>
      </c>
    </row>
    <row r="302" spans="1:245" x14ac:dyDescent="0.2">
      <c r="A302">
        <v>18</v>
      </c>
      <c r="B302">
        <v>1</v>
      </c>
      <c r="C302">
        <v>84</v>
      </c>
      <c r="E302" t="s">
        <v>198</v>
      </c>
      <c r="F302" t="s">
        <v>199</v>
      </c>
      <c r="G302" t="s">
        <v>200</v>
      </c>
      <c r="H302" t="s">
        <v>201</v>
      </c>
      <c r="I302">
        <f>I301*J302</f>
        <v>0</v>
      </c>
      <c r="J302">
        <v>114.28571428571428</v>
      </c>
      <c r="O302">
        <f t="shared" si="165"/>
        <v>0</v>
      </c>
      <c r="P302">
        <f t="shared" si="166"/>
        <v>0</v>
      </c>
      <c r="Q302">
        <f t="shared" si="167"/>
        <v>0</v>
      </c>
      <c r="R302">
        <f t="shared" si="168"/>
        <v>0</v>
      </c>
      <c r="S302">
        <f t="shared" si="169"/>
        <v>0</v>
      </c>
      <c r="T302">
        <f t="shared" si="170"/>
        <v>0</v>
      </c>
      <c r="U302">
        <f t="shared" si="171"/>
        <v>0</v>
      </c>
      <c r="V302">
        <f t="shared" si="172"/>
        <v>0</v>
      </c>
      <c r="W302">
        <f t="shared" si="173"/>
        <v>0</v>
      </c>
      <c r="X302">
        <f t="shared" si="174"/>
        <v>0</v>
      </c>
      <c r="Y302">
        <f t="shared" si="175"/>
        <v>0</v>
      </c>
      <c r="AA302">
        <v>47538294</v>
      </c>
      <c r="AB302">
        <f t="shared" si="176"/>
        <v>6251.2</v>
      </c>
      <c r="AC302">
        <f t="shared" si="177"/>
        <v>6251.2</v>
      </c>
      <c r="AD302">
        <f>ROUND((((ET302)-(EU302))+AE302),1)</f>
        <v>0</v>
      </c>
      <c r="AE302">
        <f>ROUND((EU302),1)</f>
        <v>0</v>
      </c>
      <c r="AF302">
        <f>ROUND((EV302),1)</f>
        <v>0</v>
      </c>
      <c r="AG302">
        <f t="shared" si="178"/>
        <v>0</v>
      </c>
      <c r="AH302">
        <f>(EW302)</f>
        <v>0</v>
      </c>
      <c r="AI302">
        <f>(EX302)</f>
        <v>0</v>
      </c>
      <c r="AJ302">
        <f t="shared" si="179"/>
        <v>0</v>
      </c>
      <c r="AK302">
        <v>6251.21</v>
      </c>
      <c r="AL302">
        <v>6251.21</v>
      </c>
      <c r="AM302">
        <v>0</v>
      </c>
      <c r="AN302">
        <v>0</v>
      </c>
      <c r="AO302">
        <v>0</v>
      </c>
      <c r="AP302">
        <v>0</v>
      </c>
      <c r="AQ302">
        <v>0</v>
      </c>
      <c r="AR302">
        <v>0</v>
      </c>
      <c r="AS302">
        <v>0</v>
      </c>
      <c r="AT302">
        <v>106</v>
      </c>
      <c r="AU302">
        <v>54</v>
      </c>
      <c r="AV302">
        <v>1</v>
      </c>
      <c r="AW302">
        <v>1</v>
      </c>
      <c r="AZ302">
        <v>1</v>
      </c>
      <c r="BA302">
        <v>1</v>
      </c>
      <c r="BB302">
        <v>1</v>
      </c>
      <c r="BC302">
        <v>1</v>
      </c>
      <c r="BD302" t="s">
        <v>5</v>
      </c>
      <c r="BE302" t="s">
        <v>5</v>
      </c>
      <c r="BF302" t="s">
        <v>5</v>
      </c>
      <c r="BG302" t="s">
        <v>5</v>
      </c>
      <c r="BH302">
        <v>3</v>
      </c>
      <c r="BI302">
        <v>1</v>
      </c>
      <c r="BJ302" t="s">
        <v>5</v>
      </c>
      <c r="BM302">
        <v>10001</v>
      </c>
      <c r="BN302">
        <v>0</v>
      </c>
      <c r="BO302" t="s">
        <v>5</v>
      </c>
      <c r="BP302">
        <v>0</v>
      </c>
      <c r="BQ302">
        <v>2</v>
      </c>
      <c r="BR302">
        <v>0</v>
      </c>
      <c r="BS302">
        <v>1</v>
      </c>
      <c r="BT302">
        <v>1</v>
      </c>
      <c r="BU302">
        <v>1</v>
      </c>
      <c r="BV302">
        <v>1</v>
      </c>
      <c r="BW302">
        <v>1</v>
      </c>
      <c r="BX302">
        <v>1</v>
      </c>
      <c r="BY302" t="s">
        <v>5</v>
      </c>
      <c r="BZ302">
        <v>118</v>
      </c>
      <c r="CA302">
        <v>63</v>
      </c>
      <c r="CE302">
        <v>0</v>
      </c>
      <c r="CF302">
        <v>0</v>
      </c>
      <c r="CG302">
        <v>0</v>
      </c>
      <c r="CM302">
        <v>0</v>
      </c>
      <c r="CN302" t="s">
        <v>5</v>
      </c>
      <c r="CO302">
        <v>0</v>
      </c>
      <c r="CP302">
        <f t="shared" si="180"/>
        <v>0</v>
      </c>
      <c r="CQ302">
        <f t="shared" si="181"/>
        <v>6251.2</v>
      </c>
      <c r="CR302">
        <f t="shared" si="182"/>
        <v>0</v>
      </c>
      <c r="CS302">
        <f t="shared" si="183"/>
        <v>0</v>
      </c>
      <c r="CT302">
        <f t="shared" si="184"/>
        <v>0</v>
      </c>
      <c r="CU302">
        <f t="shared" si="185"/>
        <v>0</v>
      </c>
      <c r="CV302">
        <f t="shared" si="186"/>
        <v>0</v>
      </c>
      <c r="CW302">
        <f t="shared" si="187"/>
        <v>0</v>
      </c>
      <c r="CX302">
        <f t="shared" si="188"/>
        <v>0</v>
      </c>
      <c r="CY302">
        <f t="shared" si="189"/>
        <v>0</v>
      </c>
      <c r="CZ302">
        <f t="shared" si="190"/>
        <v>0</v>
      </c>
      <c r="DC302" t="s">
        <v>5</v>
      </c>
      <c r="DD302" t="s">
        <v>5</v>
      </c>
      <c r="DE302" t="s">
        <v>5</v>
      </c>
      <c r="DF302" t="s">
        <v>5</v>
      </c>
      <c r="DG302" t="s">
        <v>5</v>
      </c>
      <c r="DH302" t="s">
        <v>5</v>
      </c>
      <c r="DI302" t="s">
        <v>5</v>
      </c>
      <c r="DJ302" t="s">
        <v>5</v>
      </c>
      <c r="DK302" t="s">
        <v>5</v>
      </c>
      <c r="DL302" t="s">
        <v>5</v>
      </c>
      <c r="DM302" t="s">
        <v>5</v>
      </c>
      <c r="DN302">
        <v>0</v>
      </c>
      <c r="DO302">
        <v>0</v>
      </c>
      <c r="DP302">
        <v>1</v>
      </c>
      <c r="DQ302">
        <v>1</v>
      </c>
      <c r="DU302">
        <v>1013</v>
      </c>
      <c r="DV302" t="s">
        <v>201</v>
      </c>
      <c r="DW302" t="s">
        <v>201</v>
      </c>
      <c r="DX302">
        <v>1</v>
      </c>
      <c r="EE302">
        <v>44314374</v>
      </c>
      <c r="EF302">
        <v>2</v>
      </c>
      <c r="EG302" t="s">
        <v>91</v>
      </c>
      <c r="EH302">
        <v>0</v>
      </c>
      <c r="EI302" t="s">
        <v>5</v>
      </c>
      <c r="EJ302">
        <v>1</v>
      </c>
      <c r="EK302">
        <v>10001</v>
      </c>
      <c r="EL302" t="s">
        <v>161</v>
      </c>
      <c r="EM302" t="s">
        <v>162</v>
      </c>
      <c r="EO302" t="s">
        <v>5</v>
      </c>
      <c r="EQ302">
        <v>0</v>
      </c>
      <c r="ER302">
        <v>6251.21</v>
      </c>
      <c r="ES302">
        <v>6251.21</v>
      </c>
      <c r="ET302">
        <v>0</v>
      </c>
      <c r="EU302">
        <v>0</v>
      </c>
      <c r="EV302">
        <v>0</v>
      </c>
      <c r="EW302">
        <v>0</v>
      </c>
      <c r="EX302">
        <v>0</v>
      </c>
      <c r="EZ302">
        <v>5</v>
      </c>
      <c r="FC302">
        <v>0</v>
      </c>
      <c r="FD302">
        <v>18</v>
      </c>
      <c r="FF302">
        <v>6251.21</v>
      </c>
      <c r="FQ302">
        <v>0</v>
      </c>
      <c r="FR302">
        <f t="shared" si="191"/>
        <v>0</v>
      </c>
      <c r="FS302">
        <v>0</v>
      </c>
      <c r="FT302" t="s">
        <v>94</v>
      </c>
      <c r="FU302" t="s">
        <v>95</v>
      </c>
      <c r="FX302">
        <v>106.2</v>
      </c>
      <c r="FY302">
        <v>53.55</v>
      </c>
      <c r="GA302" t="s">
        <v>202</v>
      </c>
      <c r="GD302">
        <v>1</v>
      </c>
      <c r="GF302">
        <v>663283323</v>
      </c>
      <c r="GG302">
        <v>2</v>
      </c>
      <c r="GH302">
        <v>3</v>
      </c>
      <c r="GI302">
        <v>-2</v>
      </c>
      <c r="GJ302">
        <v>0</v>
      </c>
      <c r="GK302">
        <v>0</v>
      </c>
      <c r="GL302">
        <f t="shared" si="192"/>
        <v>0</v>
      </c>
      <c r="GM302">
        <f t="shared" si="193"/>
        <v>0</v>
      </c>
      <c r="GN302">
        <f t="shared" si="194"/>
        <v>0</v>
      </c>
      <c r="GO302">
        <f t="shared" si="195"/>
        <v>0</v>
      </c>
      <c r="GP302">
        <f t="shared" si="196"/>
        <v>0</v>
      </c>
      <c r="GR302">
        <v>1</v>
      </c>
      <c r="GS302">
        <v>1</v>
      </c>
      <c r="GT302">
        <v>0</v>
      </c>
      <c r="GU302" t="s">
        <v>5</v>
      </c>
      <c r="GV302">
        <f t="shared" si="197"/>
        <v>0</v>
      </c>
      <c r="GW302">
        <v>1</v>
      </c>
      <c r="GX302">
        <f t="shared" si="198"/>
        <v>0</v>
      </c>
      <c r="HA302">
        <v>0</v>
      </c>
      <c r="HB302">
        <v>0</v>
      </c>
      <c r="HC302">
        <f t="shared" si="199"/>
        <v>0</v>
      </c>
      <c r="IK302">
        <v>0</v>
      </c>
    </row>
    <row r="303" spans="1:245" x14ac:dyDescent="0.2">
      <c r="A303">
        <v>17</v>
      </c>
      <c r="B303">
        <v>1</v>
      </c>
      <c r="C303">
        <f>ROW(SmtRes!A93)</f>
        <v>93</v>
      </c>
      <c r="D303">
        <f>ROW(EtalonRes!A94)</f>
        <v>94</v>
      </c>
      <c r="E303" t="s">
        <v>203</v>
      </c>
      <c r="F303" t="s">
        <v>204</v>
      </c>
      <c r="G303" t="s">
        <v>205</v>
      </c>
      <c r="H303" t="s">
        <v>113</v>
      </c>
      <c r="I303">
        <v>0</v>
      </c>
      <c r="J303">
        <v>0</v>
      </c>
      <c r="O303">
        <f t="shared" si="165"/>
        <v>0</v>
      </c>
      <c r="P303">
        <f t="shared" si="166"/>
        <v>0</v>
      </c>
      <c r="Q303">
        <f t="shared" si="167"/>
        <v>0</v>
      </c>
      <c r="R303">
        <f t="shared" si="168"/>
        <v>0</v>
      </c>
      <c r="S303">
        <f t="shared" si="169"/>
        <v>0</v>
      </c>
      <c r="T303">
        <f t="shared" si="170"/>
        <v>0</v>
      </c>
      <c r="U303">
        <f t="shared" si="171"/>
        <v>0</v>
      </c>
      <c r="V303">
        <f t="shared" si="172"/>
        <v>0</v>
      </c>
      <c r="W303">
        <f t="shared" si="173"/>
        <v>0</v>
      </c>
      <c r="X303">
        <f t="shared" si="174"/>
        <v>0</v>
      </c>
      <c r="Y303">
        <f t="shared" si="175"/>
        <v>0</v>
      </c>
      <c r="AA303">
        <v>47538294</v>
      </c>
      <c r="AB303">
        <f t="shared" si="176"/>
        <v>71.2</v>
      </c>
      <c r="AC303">
        <f t="shared" si="177"/>
        <v>25.7</v>
      </c>
      <c r="AD303">
        <f>ROUND(((((ET303*1.25))-((EU303*1.25)))+AE303),1)</f>
        <v>18.100000000000001</v>
      </c>
      <c r="AE303">
        <f>ROUND(((EU303*1.25)),1)</f>
        <v>2.5</v>
      </c>
      <c r="AF303">
        <f>ROUND(((EV303*1.15)),1)</f>
        <v>27.4</v>
      </c>
      <c r="AG303">
        <f t="shared" si="178"/>
        <v>0</v>
      </c>
      <c r="AH303">
        <f>((EW303*1.15))</f>
        <v>2.76</v>
      </c>
      <c r="AI303">
        <f>((EX303*1.25))</f>
        <v>0.21250000000000002</v>
      </c>
      <c r="AJ303">
        <f t="shared" si="179"/>
        <v>0</v>
      </c>
      <c r="AK303">
        <v>63.94</v>
      </c>
      <c r="AL303">
        <v>25.72</v>
      </c>
      <c r="AM303">
        <v>14.41</v>
      </c>
      <c r="AN303">
        <v>1.97</v>
      </c>
      <c r="AO303">
        <v>23.81</v>
      </c>
      <c r="AP303">
        <v>0</v>
      </c>
      <c r="AQ303">
        <v>2.4</v>
      </c>
      <c r="AR303">
        <v>0.17</v>
      </c>
      <c r="AS303">
        <v>0</v>
      </c>
      <c r="AT303">
        <v>81</v>
      </c>
      <c r="AU303">
        <v>72</v>
      </c>
      <c r="AV303">
        <v>1</v>
      </c>
      <c r="AW303">
        <v>1</v>
      </c>
      <c r="AZ303">
        <v>1</v>
      </c>
      <c r="BA303">
        <v>32.83</v>
      </c>
      <c r="BB303">
        <v>10.46</v>
      </c>
      <c r="BC303">
        <v>6.59</v>
      </c>
      <c r="BD303" t="s">
        <v>5</v>
      </c>
      <c r="BE303" t="s">
        <v>5</v>
      </c>
      <c r="BF303" t="s">
        <v>5</v>
      </c>
      <c r="BG303" t="s">
        <v>5</v>
      </c>
      <c r="BH303">
        <v>0</v>
      </c>
      <c r="BI303">
        <v>1</v>
      </c>
      <c r="BJ303" t="s">
        <v>206</v>
      </c>
      <c r="BM303">
        <v>9001</v>
      </c>
      <c r="BN303">
        <v>0</v>
      </c>
      <c r="BO303" t="s">
        <v>204</v>
      </c>
      <c r="BP303">
        <v>1</v>
      </c>
      <c r="BQ303">
        <v>2</v>
      </c>
      <c r="BR303">
        <v>0</v>
      </c>
      <c r="BS303">
        <v>32.83</v>
      </c>
      <c r="BT303">
        <v>1</v>
      </c>
      <c r="BU303">
        <v>1</v>
      </c>
      <c r="BV303">
        <v>1</v>
      </c>
      <c r="BW303">
        <v>1</v>
      </c>
      <c r="BX303">
        <v>1</v>
      </c>
      <c r="BY303" t="s">
        <v>5</v>
      </c>
      <c r="BZ303">
        <v>90</v>
      </c>
      <c r="CA303">
        <v>85</v>
      </c>
      <c r="CE303">
        <v>0</v>
      </c>
      <c r="CF303">
        <v>0</v>
      </c>
      <c r="CG303">
        <v>0</v>
      </c>
      <c r="CM303">
        <v>0</v>
      </c>
      <c r="CN303" t="s">
        <v>648</v>
      </c>
      <c r="CO303">
        <v>0</v>
      </c>
      <c r="CP303">
        <f t="shared" si="180"/>
        <v>0</v>
      </c>
      <c r="CQ303">
        <f t="shared" si="181"/>
        <v>169.363</v>
      </c>
      <c r="CR303">
        <f t="shared" si="182"/>
        <v>189.32600000000002</v>
      </c>
      <c r="CS303">
        <f t="shared" si="183"/>
        <v>82.074999999999989</v>
      </c>
      <c r="CT303">
        <f t="shared" si="184"/>
        <v>899.54199999999992</v>
      </c>
      <c r="CU303">
        <f t="shared" si="185"/>
        <v>0</v>
      </c>
      <c r="CV303">
        <f t="shared" si="186"/>
        <v>2.76</v>
      </c>
      <c r="CW303">
        <f t="shared" si="187"/>
        <v>0.21250000000000002</v>
      </c>
      <c r="CX303">
        <f t="shared" si="188"/>
        <v>0</v>
      </c>
      <c r="CY303">
        <f t="shared" si="189"/>
        <v>0</v>
      </c>
      <c r="CZ303">
        <f t="shared" si="190"/>
        <v>0</v>
      </c>
      <c r="DC303" t="s">
        <v>5</v>
      </c>
      <c r="DD303" t="s">
        <v>5</v>
      </c>
      <c r="DE303" t="s">
        <v>127</v>
      </c>
      <c r="DF303" t="s">
        <v>127</v>
      </c>
      <c r="DG303" t="s">
        <v>128</v>
      </c>
      <c r="DH303" t="s">
        <v>5</v>
      </c>
      <c r="DI303" t="s">
        <v>128</v>
      </c>
      <c r="DJ303" t="s">
        <v>127</v>
      </c>
      <c r="DK303" t="s">
        <v>5</v>
      </c>
      <c r="DL303" t="s">
        <v>5</v>
      </c>
      <c r="DM303" t="s">
        <v>5</v>
      </c>
      <c r="DN303">
        <v>0</v>
      </c>
      <c r="DO303">
        <v>0</v>
      </c>
      <c r="DP303">
        <v>1</v>
      </c>
      <c r="DQ303">
        <v>1</v>
      </c>
      <c r="DU303">
        <v>1005</v>
      </c>
      <c r="DV303" t="s">
        <v>113</v>
      </c>
      <c r="DW303" t="s">
        <v>113</v>
      </c>
      <c r="DX303">
        <v>1</v>
      </c>
      <c r="EE303">
        <v>44314373</v>
      </c>
      <c r="EF303">
        <v>2</v>
      </c>
      <c r="EG303" t="s">
        <v>91</v>
      </c>
      <c r="EH303">
        <v>0</v>
      </c>
      <c r="EI303" t="s">
        <v>5</v>
      </c>
      <c r="EJ303">
        <v>1</v>
      </c>
      <c r="EK303">
        <v>9001</v>
      </c>
      <c r="EL303" t="s">
        <v>118</v>
      </c>
      <c r="EM303" t="s">
        <v>119</v>
      </c>
      <c r="EO303" t="s">
        <v>131</v>
      </c>
      <c r="EQ303">
        <v>0</v>
      </c>
      <c r="ER303">
        <v>63.94</v>
      </c>
      <c r="ES303">
        <v>25.72</v>
      </c>
      <c r="ET303">
        <v>14.41</v>
      </c>
      <c r="EU303">
        <v>1.97</v>
      </c>
      <c r="EV303">
        <v>23.81</v>
      </c>
      <c r="EW303">
        <v>2.4</v>
      </c>
      <c r="EX303">
        <v>0.17</v>
      </c>
      <c r="EY303">
        <v>0</v>
      </c>
      <c r="FQ303">
        <v>0</v>
      </c>
      <c r="FR303">
        <f t="shared" si="191"/>
        <v>0</v>
      </c>
      <c r="FS303">
        <v>0</v>
      </c>
      <c r="FT303" t="s">
        <v>94</v>
      </c>
      <c r="FU303" t="s">
        <v>95</v>
      </c>
      <c r="FX303">
        <v>81</v>
      </c>
      <c r="FY303">
        <v>72.25</v>
      </c>
      <c r="GA303" t="s">
        <v>5</v>
      </c>
      <c r="GD303">
        <v>1</v>
      </c>
      <c r="GF303">
        <v>-2088165956</v>
      </c>
      <c r="GG303">
        <v>2</v>
      </c>
      <c r="GH303">
        <v>1</v>
      </c>
      <c r="GI303">
        <v>2</v>
      </c>
      <c r="GJ303">
        <v>0</v>
      </c>
      <c r="GK303">
        <v>0</v>
      </c>
      <c r="GL303">
        <f t="shared" si="192"/>
        <v>0</v>
      </c>
      <c r="GM303">
        <f t="shared" si="193"/>
        <v>0</v>
      </c>
      <c r="GN303">
        <f t="shared" si="194"/>
        <v>0</v>
      </c>
      <c r="GO303">
        <f t="shared" si="195"/>
        <v>0</v>
      </c>
      <c r="GP303">
        <f t="shared" si="196"/>
        <v>0</v>
      </c>
      <c r="GR303">
        <v>0</v>
      </c>
      <c r="GS303">
        <v>3</v>
      </c>
      <c r="GT303">
        <v>0</v>
      </c>
      <c r="GU303" t="s">
        <v>5</v>
      </c>
      <c r="GV303">
        <f t="shared" si="197"/>
        <v>0</v>
      </c>
      <c r="GW303">
        <v>1</v>
      </c>
      <c r="GX303">
        <f t="shared" si="198"/>
        <v>0</v>
      </c>
      <c r="HA303">
        <v>0</v>
      </c>
      <c r="HB303">
        <v>0</v>
      </c>
      <c r="HC303">
        <f t="shared" si="199"/>
        <v>0</v>
      </c>
      <c r="IK303">
        <v>0</v>
      </c>
    </row>
    <row r="304" spans="1:245" x14ac:dyDescent="0.2">
      <c r="A304">
        <v>18</v>
      </c>
      <c r="B304">
        <v>1</v>
      </c>
      <c r="C304">
        <v>93</v>
      </c>
      <c r="E304" t="s">
        <v>207</v>
      </c>
      <c r="F304" t="s">
        <v>199</v>
      </c>
      <c r="G304" t="s">
        <v>208</v>
      </c>
      <c r="H304" t="s">
        <v>201</v>
      </c>
      <c r="I304">
        <f>I303*J304</f>
        <v>0</v>
      </c>
      <c r="J304">
        <v>0.53333333333333333</v>
      </c>
      <c r="O304">
        <f t="shared" si="165"/>
        <v>0</v>
      </c>
      <c r="P304">
        <f t="shared" si="166"/>
        <v>0</v>
      </c>
      <c r="Q304">
        <f t="shared" si="167"/>
        <v>0</v>
      </c>
      <c r="R304">
        <f t="shared" si="168"/>
        <v>0</v>
      </c>
      <c r="S304">
        <f t="shared" si="169"/>
        <v>0</v>
      </c>
      <c r="T304">
        <f t="shared" si="170"/>
        <v>0</v>
      </c>
      <c r="U304">
        <f t="shared" si="171"/>
        <v>0</v>
      </c>
      <c r="V304">
        <f t="shared" si="172"/>
        <v>0</v>
      </c>
      <c r="W304">
        <f t="shared" si="173"/>
        <v>0</v>
      </c>
      <c r="X304">
        <f t="shared" si="174"/>
        <v>0</v>
      </c>
      <c r="Y304">
        <f t="shared" si="175"/>
        <v>0</v>
      </c>
      <c r="AA304">
        <v>47538294</v>
      </c>
      <c r="AB304">
        <f t="shared" si="176"/>
        <v>28833</v>
      </c>
      <c r="AC304">
        <f t="shared" si="177"/>
        <v>28833</v>
      </c>
      <c r="AD304">
        <f>ROUND((((ET304)-(EU304))+AE304),1)</f>
        <v>0</v>
      </c>
      <c r="AE304">
        <f>ROUND((EU304),1)</f>
        <v>0</v>
      </c>
      <c r="AF304">
        <f>ROUND((EV304),1)</f>
        <v>0</v>
      </c>
      <c r="AG304">
        <f t="shared" si="178"/>
        <v>0</v>
      </c>
      <c r="AH304">
        <f>(EW304)</f>
        <v>0</v>
      </c>
      <c r="AI304">
        <f>(EX304)</f>
        <v>0</v>
      </c>
      <c r="AJ304">
        <f t="shared" si="179"/>
        <v>0</v>
      </c>
      <c r="AK304">
        <v>28833</v>
      </c>
      <c r="AL304">
        <v>28833</v>
      </c>
      <c r="AM304">
        <v>0</v>
      </c>
      <c r="AN304">
        <v>0</v>
      </c>
      <c r="AO304">
        <v>0</v>
      </c>
      <c r="AP304">
        <v>0</v>
      </c>
      <c r="AQ304">
        <v>0</v>
      </c>
      <c r="AR304">
        <v>0</v>
      </c>
      <c r="AS304">
        <v>0</v>
      </c>
      <c r="AT304">
        <v>81</v>
      </c>
      <c r="AU304">
        <v>72</v>
      </c>
      <c r="AV304">
        <v>1</v>
      </c>
      <c r="AW304">
        <v>1</v>
      </c>
      <c r="AZ304">
        <v>1</v>
      </c>
      <c r="BA304">
        <v>1</v>
      </c>
      <c r="BB304">
        <v>1</v>
      </c>
      <c r="BC304">
        <v>1</v>
      </c>
      <c r="BD304" t="s">
        <v>5</v>
      </c>
      <c r="BE304" t="s">
        <v>5</v>
      </c>
      <c r="BF304" t="s">
        <v>5</v>
      </c>
      <c r="BG304" t="s">
        <v>5</v>
      </c>
      <c r="BH304">
        <v>3</v>
      </c>
      <c r="BI304">
        <v>1</v>
      </c>
      <c r="BJ304" t="s">
        <v>5</v>
      </c>
      <c r="BM304">
        <v>9001</v>
      </c>
      <c r="BN304">
        <v>0</v>
      </c>
      <c r="BO304" t="s">
        <v>5</v>
      </c>
      <c r="BP304">
        <v>0</v>
      </c>
      <c r="BQ304">
        <v>2</v>
      </c>
      <c r="BR304">
        <v>0</v>
      </c>
      <c r="BS304">
        <v>1</v>
      </c>
      <c r="BT304">
        <v>1</v>
      </c>
      <c r="BU304">
        <v>1</v>
      </c>
      <c r="BV304">
        <v>1</v>
      </c>
      <c r="BW304">
        <v>1</v>
      </c>
      <c r="BX304">
        <v>1</v>
      </c>
      <c r="BY304" t="s">
        <v>5</v>
      </c>
      <c r="BZ304">
        <v>90</v>
      </c>
      <c r="CA304">
        <v>85</v>
      </c>
      <c r="CE304">
        <v>0</v>
      </c>
      <c r="CF304">
        <v>0</v>
      </c>
      <c r="CG304">
        <v>0</v>
      </c>
      <c r="CM304">
        <v>0</v>
      </c>
      <c r="CN304" t="s">
        <v>5</v>
      </c>
      <c r="CO304">
        <v>0</v>
      </c>
      <c r="CP304">
        <f t="shared" si="180"/>
        <v>0</v>
      </c>
      <c r="CQ304">
        <f t="shared" si="181"/>
        <v>28833</v>
      </c>
      <c r="CR304">
        <f t="shared" si="182"/>
        <v>0</v>
      </c>
      <c r="CS304">
        <f t="shared" si="183"/>
        <v>0</v>
      </c>
      <c r="CT304">
        <f t="shared" si="184"/>
        <v>0</v>
      </c>
      <c r="CU304">
        <f t="shared" si="185"/>
        <v>0</v>
      </c>
      <c r="CV304">
        <f t="shared" si="186"/>
        <v>0</v>
      </c>
      <c r="CW304">
        <f t="shared" si="187"/>
        <v>0</v>
      </c>
      <c r="CX304">
        <f t="shared" si="188"/>
        <v>0</v>
      </c>
      <c r="CY304">
        <f t="shared" si="189"/>
        <v>0</v>
      </c>
      <c r="CZ304">
        <f t="shared" si="190"/>
        <v>0</v>
      </c>
      <c r="DC304" t="s">
        <v>5</v>
      </c>
      <c r="DD304" t="s">
        <v>5</v>
      </c>
      <c r="DE304" t="s">
        <v>5</v>
      </c>
      <c r="DF304" t="s">
        <v>5</v>
      </c>
      <c r="DG304" t="s">
        <v>5</v>
      </c>
      <c r="DH304" t="s">
        <v>5</v>
      </c>
      <c r="DI304" t="s">
        <v>5</v>
      </c>
      <c r="DJ304" t="s">
        <v>5</v>
      </c>
      <c r="DK304" t="s">
        <v>5</v>
      </c>
      <c r="DL304" t="s">
        <v>5</v>
      </c>
      <c r="DM304" t="s">
        <v>5</v>
      </c>
      <c r="DN304">
        <v>0</v>
      </c>
      <c r="DO304">
        <v>0</v>
      </c>
      <c r="DP304">
        <v>1</v>
      </c>
      <c r="DQ304">
        <v>1</v>
      </c>
      <c r="DU304">
        <v>1013</v>
      </c>
      <c r="DV304" t="s">
        <v>201</v>
      </c>
      <c r="DW304" t="s">
        <v>201</v>
      </c>
      <c r="DX304">
        <v>1</v>
      </c>
      <c r="EE304">
        <v>44314373</v>
      </c>
      <c r="EF304">
        <v>2</v>
      </c>
      <c r="EG304" t="s">
        <v>91</v>
      </c>
      <c r="EH304">
        <v>0</v>
      </c>
      <c r="EI304" t="s">
        <v>5</v>
      </c>
      <c r="EJ304">
        <v>1</v>
      </c>
      <c r="EK304">
        <v>9001</v>
      </c>
      <c r="EL304" t="s">
        <v>118</v>
      </c>
      <c r="EM304" t="s">
        <v>119</v>
      </c>
      <c r="EO304" t="s">
        <v>5</v>
      </c>
      <c r="EQ304">
        <v>0</v>
      </c>
      <c r="ER304">
        <v>28833</v>
      </c>
      <c r="ES304">
        <v>28833</v>
      </c>
      <c r="ET304">
        <v>0</v>
      </c>
      <c r="EU304">
        <v>0</v>
      </c>
      <c r="EV304">
        <v>0</v>
      </c>
      <c r="EW304">
        <v>0</v>
      </c>
      <c r="EX304">
        <v>0</v>
      </c>
      <c r="EZ304">
        <v>5</v>
      </c>
      <c r="FC304">
        <v>0</v>
      </c>
      <c r="FD304">
        <v>18</v>
      </c>
      <c r="FF304">
        <v>28833</v>
      </c>
      <c r="FQ304">
        <v>0</v>
      </c>
      <c r="FR304">
        <f t="shared" si="191"/>
        <v>0</v>
      </c>
      <c r="FS304">
        <v>0</v>
      </c>
      <c r="FT304" t="s">
        <v>94</v>
      </c>
      <c r="FU304" t="s">
        <v>95</v>
      </c>
      <c r="FX304">
        <v>81</v>
      </c>
      <c r="FY304">
        <v>72.25</v>
      </c>
      <c r="GA304" t="s">
        <v>209</v>
      </c>
      <c r="GD304">
        <v>1</v>
      </c>
      <c r="GF304">
        <v>543391320</v>
      </c>
      <c r="GG304">
        <v>2</v>
      </c>
      <c r="GH304">
        <v>3</v>
      </c>
      <c r="GI304">
        <v>-2</v>
      </c>
      <c r="GJ304">
        <v>0</v>
      </c>
      <c r="GK304">
        <v>0</v>
      </c>
      <c r="GL304">
        <f t="shared" si="192"/>
        <v>0</v>
      </c>
      <c r="GM304">
        <f t="shared" si="193"/>
        <v>0</v>
      </c>
      <c r="GN304">
        <f t="shared" si="194"/>
        <v>0</v>
      </c>
      <c r="GO304">
        <f t="shared" si="195"/>
        <v>0</v>
      </c>
      <c r="GP304">
        <f t="shared" si="196"/>
        <v>0</v>
      </c>
      <c r="GR304">
        <v>1</v>
      </c>
      <c r="GS304">
        <v>1</v>
      </c>
      <c r="GT304">
        <v>0</v>
      </c>
      <c r="GU304" t="s">
        <v>5</v>
      </c>
      <c r="GV304">
        <f t="shared" si="197"/>
        <v>0</v>
      </c>
      <c r="GW304">
        <v>1</v>
      </c>
      <c r="GX304">
        <f t="shared" si="198"/>
        <v>0</v>
      </c>
      <c r="HA304">
        <v>0</v>
      </c>
      <c r="HB304">
        <v>0</v>
      </c>
      <c r="HC304">
        <f t="shared" si="199"/>
        <v>0</v>
      </c>
      <c r="IK304">
        <v>0</v>
      </c>
    </row>
    <row r="305" spans="1:245" x14ac:dyDescent="0.2">
      <c r="A305">
        <v>18</v>
      </c>
      <c r="B305">
        <v>1</v>
      </c>
      <c r="C305">
        <v>89</v>
      </c>
      <c r="E305" t="s">
        <v>210</v>
      </c>
      <c r="F305" t="s">
        <v>211</v>
      </c>
      <c r="G305" t="s">
        <v>212</v>
      </c>
      <c r="H305" t="s">
        <v>201</v>
      </c>
      <c r="I305">
        <f>I303*J305</f>
        <v>0</v>
      </c>
      <c r="J305">
        <v>0.26666666666666666</v>
      </c>
      <c r="O305">
        <f t="shared" si="165"/>
        <v>0</v>
      </c>
      <c r="P305">
        <f t="shared" si="166"/>
        <v>0</v>
      </c>
      <c r="Q305">
        <f t="shared" si="167"/>
        <v>0</v>
      </c>
      <c r="R305">
        <f t="shared" si="168"/>
        <v>0</v>
      </c>
      <c r="S305">
        <f t="shared" si="169"/>
        <v>0</v>
      </c>
      <c r="T305">
        <f t="shared" si="170"/>
        <v>0</v>
      </c>
      <c r="U305">
        <f t="shared" si="171"/>
        <v>0</v>
      </c>
      <c r="V305">
        <f t="shared" si="172"/>
        <v>0</v>
      </c>
      <c r="W305">
        <f t="shared" si="173"/>
        <v>0</v>
      </c>
      <c r="X305">
        <f t="shared" si="174"/>
        <v>0</v>
      </c>
      <c r="Y305">
        <f t="shared" si="175"/>
        <v>0</v>
      </c>
      <c r="AA305">
        <v>47538294</v>
      </c>
      <c r="AB305">
        <f t="shared" si="176"/>
        <v>272.2</v>
      </c>
      <c r="AC305">
        <f t="shared" si="177"/>
        <v>272.2</v>
      </c>
      <c r="AD305">
        <f>ROUND((((ET305)-(EU305))+AE305),1)</f>
        <v>0</v>
      </c>
      <c r="AE305">
        <f>ROUND((EU305),1)</f>
        <v>0</v>
      </c>
      <c r="AF305">
        <f>ROUND((EV305),1)</f>
        <v>0</v>
      </c>
      <c r="AG305">
        <f t="shared" si="178"/>
        <v>0</v>
      </c>
      <c r="AH305">
        <f>(EW305)</f>
        <v>0</v>
      </c>
      <c r="AI305">
        <f>(EX305)</f>
        <v>0</v>
      </c>
      <c r="AJ305">
        <f t="shared" si="179"/>
        <v>0</v>
      </c>
      <c r="AK305">
        <v>272.22000000000003</v>
      </c>
      <c r="AL305">
        <v>272.22000000000003</v>
      </c>
      <c r="AM305">
        <v>0</v>
      </c>
      <c r="AN305">
        <v>0</v>
      </c>
      <c r="AO305">
        <v>0</v>
      </c>
      <c r="AP305">
        <v>0</v>
      </c>
      <c r="AQ305">
        <v>0</v>
      </c>
      <c r="AR305">
        <v>0</v>
      </c>
      <c r="AS305">
        <v>0</v>
      </c>
      <c r="AT305">
        <v>81</v>
      </c>
      <c r="AU305">
        <v>72</v>
      </c>
      <c r="AV305">
        <v>1</v>
      </c>
      <c r="AW305">
        <v>1</v>
      </c>
      <c r="AZ305">
        <v>1</v>
      </c>
      <c r="BA305">
        <v>1</v>
      </c>
      <c r="BB305">
        <v>1</v>
      </c>
      <c r="BC305">
        <v>4.5</v>
      </c>
      <c r="BD305" t="s">
        <v>5</v>
      </c>
      <c r="BE305" t="s">
        <v>5</v>
      </c>
      <c r="BF305" t="s">
        <v>5</v>
      </c>
      <c r="BG305" t="s">
        <v>5</v>
      </c>
      <c r="BH305">
        <v>3</v>
      </c>
      <c r="BI305">
        <v>1</v>
      </c>
      <c r="BJ305" t="s">
        <v>213</v>
      </c>
      <c r="BM305">
        <v>9001</v>
      </c>
      <c r="BN305">
        <v>0</v>
      </c>
      <c r="BO305" t="s">
        <v>211</v>
      </c>
      <c r="BP305">
        <v>1</v>
      </c>
      <c r="BQ305">
        <v>2</v>
      </c>
      <c r="BR305">
        <v>0</v>
      </c>
      <c r="BS305">
        <v>1</v>
      </c>
      <c r="BT305">
        <v>1</v>
      </c>
      <c r="BU305">
        <v>1</v>
      </c>
      <c r="BV305">
        <v>1</v>
      </c>
      <c r="BW305">
        <v>1</v>
      </c>
      <c r="BX305">
        <v>1</v>
      </c>
      <c r="BY305" t="s">
        <v>5</v>
      </c>
      <c r="BZ305">
        <v>90</v>
      </c>
      <c r="CA305">
        <v>85</v>
      </c>
      <c r="CE305">
        <v>0</v>
      </c>
      <c r="CF305">
        <v>0</v>
      </c>
      <c r="CG305">
        <v>0</v>
      </c>
      <c r="CM305">
        <v>0</v>
      </c>
      <c r="CN305" t="s">
        <v>5</v>
      </c>
      <c r="CO305">
        <v>0</v>
      </c>
      <c r="CP305">
        <f t="shared" si="180"/>
        <v>0</v>
      </c>
      <c r="CQ305">
        <f t="shared" si="181"/>
        <v>1224.8999999999999</v>
      </c>
      <c r="CR305">
        <f t="shared" si="182"/>
        <v>0</v>
      </c>
      <c r="CS305">
        <f t="shared" si="183"/>
        <v>0</v>
      </c>
      <c r="CT305">
        <f t="shared" si="184"/>
        <v>0</v>
      </c>
      <c r="CU305">
        <f t="shared" si="185"/>
        <v>0</v>
      </c>
      <c r="CV305">
        <f t="shared" si="186"/>
        <v>0</v>
      </c>
      <c r="CW305">
        <f t="shared" si="187"/>
        <v>0</v>
      </c>
      <c r="CX305">
        <f t="shared" si="188"/>
        <v>0</v>
      </c>
      <c r="CY305">
        <f t="shared" si="189"/>
        <v>0</v>
      </c>
      <c r="CZ305">
        <f t="shared" si="190"/>
        <v>0</v>
      </c>
      <c r="DC305" t="s">
        <v>5</v>
      </c>
      <c r="DD305" t="s">
        <v>5</v>
      </c>
      <c r="DE305" t="s">
        <v>5</v>
      </c>
      <c r="DF305" t="s">
        <v>5</v>
      </c>
      <c r="DG305" t="s">
        <v>5</v>
      </c>
      <c r="DH305" t="s">
        <v>5</v>
      </c>
      <c r="DI305" t="s">
        <v>5</v>
      </c>
      <c r="DJ305" t="s">
        <v>5</v>
      </c>
      <c r="DK305" t="s">
        <v>5</v>
      </c>
      <c r="DL305" t="s">
        <v>5</v>
      </c>
      <c r="DM305" t="s">
        <v>5</v>
      </c>
      <c r="DN305">
        <v>0</v>
      </c>
      <c r="DO305">
        <v>0</v>
      </c>
      <c r="DP305">
        <v>1</v>
      </c>
      <c r="DQ305">
        <v>1</v>
      </c>
      <c r="DU305">
        <v>1013</v>
      </c>
      <c r="DV305" t="s">
        <v>201</v>
      </c>
      <c r="DW305" t="s">
        <v>201</v>
      </c>
      <c r="DX305">
        <v>1</v>
      </c>
      <c r="EE305">
        <v>44314373</v>
      </c>
      <c r="EF305">
        <v>2</v>
      </c>
      <c r="EG305" t="s">
        <v>91</v>
      </c>
      <c r="EH305">
        <v>0</v>
      </c>
      <c r="EI305" t="s">
        <v>5</v>
      </c>
      <c r="EJ305">
        <v>1</v>
      </c>
      <c r="EK305">
        <v>9001</v>
      </c>
      <c r="EL305" t="s">
        <v>118</v>
      </c>
      <c r="EM305" t="s">
        <v>119</v>
      </c>
      <c r="EO305" t="s">
        <v>5</v>
      </c>
      <c r="EQ305">
        <v>0</v>
      </c>
      <c r="ER305">
        <v>272.22000000000003</v>
      </c>
      <c r="ES305">
        <v>272.22000000000003</v>
      </c>
      <c r="ET305">
        <v>0</v>
      </c>
      <c r="EU305">
        <v>0</v>
      </c>
      <c r="EV305">
        <v>0</v>
      </c>
      <c r="EW305">
        <v>0</v>
      </c>
      <c r="EX305">
        <v>0</v>
      </c>
      <c r="FQ305">
        <v>0</v>
      </c>
      <c r="FR305">
        <f t="shared" si="191"/>
        <v>0</v>
      </c>
      <c r="FS305">
        <v>0</v>
      </c>
      <c r="FT305" t="s">
        <v>94</v>
      </c>
      <c r="FU305" t="s">
        <v>95</v>
      </c>
      <c r="FX305">
        <v>81</v>
      </c>
      <c r="FY305">
        <v>72.25</v>
      </c>
      <c r="GA305" t="s">
        <v>5</v>
      </c>
      <c r="GD305">
        <v>1</v>
      </c>
      <c r="GF305">
        <v>-54269712</v>
      </c>
      <c r="GG305">
        <v>2</v>
      </c>
      <c r="GH305">
        <v>1</v>
      </c>
      <c r="GI305">
        <v>2</v>
      </c>
      <c r="GJ305">
        <v>0</v>
      </c>
      <c r="GK305">
        <v>0</v>
      </c>
      <c r="GL305">
        <f t="shared" si="192"/>
        <v>0</v>
      </c>
      <c r="GM305">
        <f t="shared" si="193"/>
        <v>0</v>
      </c>
      <c r="GN305">
        <f t="shared" si="194"/>
        <v>0</v>
      </c>
      <c r="GO305">
        <f t="shared" si="195"/>
        <v>0</v>
      </c>
      <c r="GP305">
        <f t="shared" si="196"/>
        <v>0</v>
      </c>
      <c r="GR305">
        <v>0</v>
      </c>
      <c r="GS305">
        <v>3</v>
      </c>
      <c r="GT305">
        <v>0</v>
      </c>
      <c r="GU305" t="s">
        <v>5</v>
      </c>
      <c r="GV305">
        <f t="shared" si="197"/>
        <v>0</v>
      </c>
      <c r="GW305">
        <v>1</v>
      </c>
      <c r="GX305">
        <f t="shared" si="198"/>
        <v>0</v>
      </c>
      <c r="HA305">
        <v>0</v>
      </c>
      <c r="HB305">
        <v>0</v>
      </c>
      <c r="HC305">
        <f t="shared" si="199"/>
        <v>0</v>
      </c>
      <c r="IK305">
        <v>0</v>
      </c>
    </row>
    <row r="306" spans="1:245" x14ac:dyDescent="0.2">
      <c r="A306">
        <v>17</v>
      </c>
      <c r="B306">
        <v>1</v>
      </c>
      <c r="C306">
        <f>ROW(SmtRes!A100)</f>
        <v>100</v>
      </c>
      <c r="D306">
        <f>ROW(EtalonRes!A101)</f>
        <v>101</v>
      </c>
      <c r="E306" t="s">
        <v>214</v>
      </c>
      <c r="F306" t="s">
        <v>215</v>
      </c>
      <c r="G306" t="s">
        <v>216</v>
      </c>
      <c r="H306" t="s">
        <v>20</v>
      </c>
      <c r="I306">
        <v>0</v>
      </c>
      <c r="J306">
        <v>0</v>
      </c>
      <c r="O306">
        <f t="shared" si="165"/>
        <v>0</v>
      </c>
      <c r="P306">
        <f t="shared" si="166"/>
        <v>0</v>
      </c>
      <c r="Q306">
        <f t="shared" si="167"/>
        <v>0</v>
      </c>
      <c r="R306">
        <f t="shared" si="168"/>
        <v>0</v>
      </c>
      <c r="S306">
        <f t="shared" si="169"/>
        <v>0</v>
      </c>
      <c r="T306">
        <f t="shared" si="170"/>
        <v>0</v>
      </c>
      <c r="U306">
        <f t="shared" si="171"/>
        <v>0</v>
      </c>
      <c r="V306">
        <f t="shared" si="172"/>
        <v>0</v>
      </c>
      <c r="W306">
        <f t="shared" si="173"/>
        <v>0</v>
      </c>
      <c r="X306">
        <f t="shared" si="174"/>
        <v>0</v>
      </c>
      <c r="Y306">
        <f t="shared" si="175"/>
        <v>0</v>
      </c>
      <c r="AA306">
        <v>47538294</v>
      </c>
      <c r="AB306">
        <f t="shared" si="176"/>
        <v>1066</v>
      </c>
      <c r="AC306">
        <f t="shared" si="177"/>
        <v>40.700000000000003</v>
      </c>
      <c r="AD306">
        <f>ROUND(((((ET306*1.25))-((EU306*1.25)))+AE306),1)</f>
        <v>350.9</v>
      </c>
      <c r="AE306">
        <f>ROUND(((EU306*1.25)),1)</f>
        <v>51.1</v>
      </c>
      <c r="AF306">
        <f>ROUND(((EV306*1.15)),1)</f>
        <v>674.4</v>
      </c>
      <c r="AG306">
        <f t="shared" si="178"/>
        <v>0</v>
      </c>
      <c r="AH306">
        <f>((EW306*1.15))</f>
        <v>77.164999999999992</v>
      </c>
      <c r="AI306">
        <f>((EX306*1.25))</f>
        <v>4.1499999999999995</v>
      </c>
      <c r="AJ306">
        <f t="shared" si="179"/>
        <v>0</v>
      </c>
      <c r="AK306">
        <v>907.94</v>
      </c>
      <c r="AL306">
        <v>40.729999999999997</v>
      </c>
      <c r="AM306">
        <v>280.76</v>
      </c>
      <c r="AN306">
        <v>40.909999999999997</v>
      </c>
      <c r="AO306">
        <v>586.45000000000005</v>
      </c>
      <c r="AP306">
        <v>0</v>
      </c>
      <c r="AQ306">
        <v>67.099999999999994</v>
      </c>
      <c r="AR306">
        <v>3.32</v>
      </c>
      <c r="AS306">
        <v>0</v>
      </c>
      <c r="AT306">
        <v>106</v>
      </c>
      <c r="AU306">
        <v>54</v>
      </c>
      <c r="AV306">
        <v>1</v>
      </c>
      <c r="AW306">
        <v>1</v>
      </c>
      <c r="AZ306">
        <v>1</v>
      </c>
      <c r="BA306">
        <v>32.83</v>
      </c>
      <c r="BB306">
        <v>10.42</v>
      </c>
      <c r="BC306">
        <v>8.11</v>
      </c>
      <c r="BD306" t="s">
        <v>5</v>
      </c>
      <c r="BE306" t="s">
        <v>5</v>
      </c>
      <c r="BF306" t="s">
        <v>5</v>
      </c>
      <c r="BG306" t="s">
        <v>5</v>
      </c>
      <c r="BH306">
        <v>0</v>
      </c>
      <c r="BI306">
        <v>1</v>
      </c>
      <c r="BJ306" t="s">
        <v>217</v>
      </c>
      <c r="BM306">
        <v>10001</v>
      </c>
      <c r="BN306">
        <v>0</v>
      </c>
      <c r="BO306" t="s">
        <v>215</v>
      </c>
      <c r="BP306">
        <v>1</v>
      </c>
      <c r="BQ306">
        <v>2</v>
      </c>
      <c r="BR306">
        <v>0</v>
      </c>
      <c r="BS306">
        <v>32.83</v>
      </c>
      <c r="BT306">
        <v>1</v>
      </c>
      <c r="BU306">
        <v>1</v>
      </c>
      <c r="BV306">
        <v>1</v>
      </c>
      <c r="BW306">
        <v>1</v>
      </c>
      <c r="BX306">
        <v>1</v>
      </c>
      <c r="BY306" t="s">
        <v>5</v>
      </c>
      <c r="BZ306">
        <v>118</v>
      </c>
      <c r="CA306">
        <v>63</v>
      </c>
      <c r="CE306">
        <v>0</v>
      </c>
      <c r="CF306">
        <v>0</v>
      </c>
      <c r="CG306">
        <v>0</v>
      </c>
      <c r="CM306">
        <v>0</v>
      </c>
      <c r="CN306" t="s">
        <v>648</v>
      </c>
      <c r="CO306">
        <v>0</v>
      </c>
      <c r="CP306">
        <f t="shared" si="180"/>
        <v>0</v>
      </c>
      <c r="CQ306">
        <f t="shared" si="181"/>
        <v>330.077</v>
      </c>
      <c r="CR306">
        <f t="shared" si="182"/>
        <v>3656.3779999999997</v>
      </c>
      <c r="CS306">
        <f t="shared" si="183"/>
        <v>1677.6130000000001</v>
      </c>
      <c r="CT306">
        <f t="shared" si="184"/>
        <v>22140.552</v>
      </c>
      <c r="CU306">
        <f t="shared" si="185"/>
        <v>0</v>
      </c>
      <c r="CV306">
        <f t="shared" si="186"/>
        <v>77.164999999999992</v>
      </c>
      <c r="CW306">
        <f t="shared" si="187"/>
        <v>4.1499999999999995</v>
      </c>
      <c r="CX306">
        <f t="shared" si="188"/>
        <v>0</v>
      </c>
      <c r="CY306">
        <f t="shared" si="189"/>
        <v>0</v>
      </c>
      <c r="CZ306">
        <f t="shared" si="190"/>
        <v>0</v>
      </c>
      <c r="DC306" t="s">
        <v>5</v>
      </c>
      <c r="DD306" t="s">
        <v>5</v>
      </c>
      <c r="DE306" t="s">
        <v>127</v>
      </c>
      <c r="DF306" t="s">
        <v>127</v>
      </c>
      <c r="DG306" t="s">
        <v>128</v>
      </c>
      <c r="DH306" t="s">
        <v>5</v>
      </c>
      <c r="DI306" t="s">
        <v>128</v>
      </c>
      <c r="DJ306" t="s">
        <v>127</v>
      </c>
      <c r="DK306" t="s">
        <v>5</v>
      </c>
      <c r="DL306" t="s">
        <v>5</v>
      </c>
      <c r="DM306" t="s">
        <v>5</v>
      </c>
      <c r="DN306">
        <v>0</v>
      </c>
      <c r="DO306">
        <v>0</v>
      </c>
      <c r="DP306">
        <v>1</v>
      </c>
      <c r="DQ306">
        <v>1</v>
      </c>
      <c r="DU306">
        <v>1005</v>
      </c>
      <c r="DV306" t="s">
        <v>20</v>
      </c>
      <c r="DW306" t="s">
        <v>20</v>
      </c>
      <c r="DX306">
        <v>100</v>
      </c>
      <c r="EE306">
        <v>44314374</v>
      </c>
      <c r="EF306">
        <v>2</v>
      </c>
      <c r="EG306" t="s">
        <v>91</v>
      </c>
      <c r="EH306">
        <v>0</v>
      </c>
      <c r="EI306" t="s">
        <v>5</v>
      </c>
      <c r="EJ306">
        <v>1</v>
      </c>
      <c r="EK306">
        <v>10001</v>
      </c>
      <c r="EL306" t="s">
        <v>161</v>
      </c>
      <c r="EM306" t="s">
        <v>162</v>
      </c>
      <c r="EO306" t="s">
        <v>131</v>
      </c>
      <c r="EQ306">
        <v>0</v>
      </c>
      <c r="ER306">
        <v>907.94</v>
      </c>
      <c r="ES306">
        <v>40.729999999999997</v>
      </c>
      <c r="ET306">
        <v>280.76</v>
      </c>
      <c r="EU306">
        <v>40.909999999999997</v>
      </c>
      <c r="EV306">
        <v>586.45000000000005</v>
      </c>
      <c r="EW306">
        <v>67.099999999999994</v>
      </c>
      <c r="EX306">
        <v>3.32</v>
      </c>
      <c r="EY306">
        <v>0</v>
      </c>
      <c r="FQ306">
        <v>0</v>
      </c>
      <c r="FR306">
        <f t="shared" si="191"/>
        <v>0</v>
      </c>
      <c r="FS306">
        <v>0</v>
      </c>
      <c r="FT306" t="s">
        <v>94</v>
      </c>
      <c r="FU306" t="s">
        <v>95</v>
      </c>
      <c r="FX306">
        <v>106.2</v>
      </c>
      <c r="FY306">
        <v>53.55</v>
      </c>
      <c r="GA306" t="s">
        <v>5</v>
      </c>
      <c r="GD306">
        <v>1</v>
      </c>
      <c r="GF306">
        <v>1289528236</v>
      </c>
      <c r="GG306">
        <v>2</v>
      </c>
      <c r="GH306">
        <v>1</v>
      </c>
      <c r="GI306">
        <v>2</v>
      </c>
      <c r="GJ306">
        <v>0</v>
      </c>
      <c r="GK306">
        <v>0</v>
      </c>
      <c r="GL306">
        <f t="shared" si="192"/>
        <v>0</v>
      </c>
      <c r="GM306">
        <f t="shared" si="193"/>
        <v>0</v>
      </c>
      <c r="GN306">
        <f t="shared" si="194"/>
        <v>0</v>
      </c>
      <c r="GO306">
        <f t="shared" si="195"/>
        <v>0</v>
      </c>
      <c r="GP306">
        <f t="shared" si="196"/>
        <v>0</v>
      </c>
      <c r="GR306">
        <v>0</v>
      </c>
      <c r="GS306">
        <v>3</v>
      </c>
      <c r="GT306">
        <v>0</v>
      </c>
      <c r="GU306" t="s">
        <v>5</v>
      </c>
      <c r="GV306">
        <f t="shared" si="197"/>
        <v>0</v>
      </c>
      <c r="GW306">
        <v>1</v>
      </c>
      <c r="GX306">
        <f t="shared" si="198"/>
        <v>0</v>
      </c>
      <c r="HA306">
        <v>0</v>
      </c>
      <c r="HB306">
        <v>0</v>
      </c>
      <c r="HC306">
        <f t="shared" si="199"/>
        <v>0</v>
      </c>
      <c r="IK306">
        <v>0</v>
      </c>
    </row>
    <row r="307" spans="1:245" x14ac:dyDescent="0.2">
      <c r="A307">
        <v>18</v>
      </c>
      <c r="B307">
        <v>1</v>
      </c>
      <c r="C307">
        <v>99</v>
      </c>
      <c r="E307" t="s">
        <v>218</v>
      </c>
      <c r="F307" t="s">
        <v>199</v>
      </c>
      <c r="G307" t="s">
        <v>219</v>
      </c>
      <c r="H307" t="s">
        <v>201</v>
      </c>
      <c r="I307">
        <f>I306*J307</f>
        <v>0</v>
      </c>
      <c r="J307">
        <v>71.428571428571431</v>
      </c>
      <c r="O307">
        <f t="shared" si="165"/>
        <v>0</v>
      </c>
      <c r="P307">
        <f t="shared" si="166"/>
        <v>0</v>
      </c>
      <c r="Q307">
        <f t="shared" si="167"/>
        <v>0</v>
      </c>
      <c r="R307">
        <f t="shared" si="168"/>
        <v>0</v>
      </c>
      <c r="S307">
        <f t="shared" si="169"/>
        <v>0</v>
      </c>
      <c r="T307">
        <f t="shared" si="170"/>
        <v>0</v>
      </c>
      <c r="U307">
        <f t="shared" si="171"/>
        <v>0</v>
      </c>
      <c r="V307">
        <f t="shared" si="172"/>
        <v>0</v>
      </c>
      <c r="W307">
        <f t="shared" si="173"/>
        <v>0</v>
      </c>
      <c r="X307">
        <f t="shared" si="174"/>
        <v>0</v>
      </c>
      <c r="Y307">
        <f t="shared" si="175"/>
        <v>0</v>
      </c>
      <c r="AA307">
        <v>47538294</v>
      </c>
      <c r="AB307">
        <f t="shared" si="176"/>
        <v>18589.3</v>
      </c>
      <c r="AC307">
        <f t="shared" si="177"/>
        <v>18589.3</v>
      </c>
      <c r="AD307">
        <f>ROUND((((ET307)-(EU307))+AE307),1)</f>
        <v>0</v>
      </c>
      <c r="AE307">
        <f>ROUND((EU307),1)</f>
        <v>0</v>
      </c>
      <c r="AF307">
        <f>ROUND((EV307),1)</f>
        <v>0</v>
      </c>
      <c r="AG307">
        <f t="shared" si="178"/>
        <v>0</v>
      </c>
      <c r="AH307">
        <f>(EW307)</f>
        <v>0</v>
      </c>
      <c r="AI307">
        <f>(EX307)</f>
        <v>0</v>
      </c>
      <c r="AJ307">
        <f t="shared" si="179"/>
        <v>0</v>
      </c>
      <c r="AK307">
        <v>18589.3</v>
      </c>
      <c r="AL307">
        <v>18589.3</v>
      </c>
      <c r="AM307">
        <v>0</v>
      </c>
      <c r="AN307">
        <v>0</v>
      </c>
      <c r="AO307">
        <v>0</v>
      </c>
      <c r="AP307">
        <v>0</v>
      </c>
      <c r="AQ307">
        <v>0</v>
      </c>
      <c r="AR307">
        <v>0</v>
      </c>
      <c r="AS307">
        <v>0</v>
      </c>
      <c r="AT307">
        <v>106</v>
      </c>
      <c r="AU307">
        <v>54</v>
      </c>
      <c r="AV307">
        <v>1</v>
      </c>
      <c r="AW307">
        <v>1</v>
      </c>
      <c r="AZ307">
        <v>1</v>
      </c>
      <c r="BA307">
        <v>1</v>
      </c>
      <c r="BB307">
        <v>1</v>
      </c>
      <c r="BC307">
        <v>1</v>
      </c>
      <c r="BD307" t="s">
        <v>5</v>
      </c>
      <c r="BE307" t="s">
        <v>5</v>
      </c>
      <c r="BF307" t="s">
        <v>5</v>
      </c>
      <c r="BG307" t="s">
        <v>5</v>
      </c>
      <c r="BH307">
        <v>3</v>
      </c>
      <c r="BI307">
        <v>1</v>
      </c>
      <c r="BJ307" t="s">
        <v>5</v>
      </c>
      <c r="BM307">
        <v>10001</v>
      </c>
      <c r="BN307">
        <v>0</v>
      </c>
      <c r="BO307" t="s">
        <v>5</v>
      </c>
      <c r="BP307">
        <v>0</v>
      </c>
      <c r="BQ307">
        <v>2</v>
      </c>
      <c r="BR307">
        <v>0</v>
      </c>
      <c r="BS307">
        <v>1</v>
      </c>
      <c r="BT307">
        <v>1</v>
      </c>
      <c r="BU307">
        <v>1</v>
      </c>
      <c r="BV307">
        <v>1</v>
      </c>
      <c r="BW307">
        <v>1</v>
      </c>
      <c r="BX307">
        <v>1</v>
      </c>
      <c r="BY307" t="s">
        <v>5</v>
      </c>
      <c r="BZ307">
        <v>118</v>
      </c>
      <c r="CA307">
        <v>63</v>
      </c>
      <c r="CE307">
        <v>0</v>
      </c>
      <c r="CF307">
        <v>0</v>
      </c>
      <c r="CG307">
        <v>0</v>
      </c>
      <c r="CM307">
        <v>0</v>
      </c>
      <c r="CN307" t="s">
        <v>5</v>
      </c>
      <c r="CO307">
        <v>0</v>
      </c>
      <c r="CP307">
        <f t="shared" si="180"/>
        <v>0</v>
      </c>
      <c r="CQ307">
        <f t="shared" si="181"/>
        <v>18589.3</v>
      </c>
      <c r="CR307">
        <f t="shared" si="182"/>
        <v>0</v>
      </c>
      <c r="CS307">
        <f t="shared" si="183"/>
        <v>0</v>
      </c>
      <c r="CT307">
        <f t="shared" si="184"/>
        <v>0</v>
      </c>
      <c r="CU307">
        <f t="shared" si="185"/>
        <v>0</v>
      </c>
      <c r="CV307">
        <f t="shared" si="186"/>
        <v>0</v>
      </c>
      <c r="CW307">
        <f t="shared" si="187"/>
        <v>0</v>
      </c>
      <c r="CX307">
        <f t="shared" si="188"/>
        <v>0</v>
      </c>
      <c r="CY307">
        <f t="shared" si="189"/>
        <v>0</v>
      </c>
      <c r="CZ307">
        <f t="shared" si="190"/>
        <v>0</v>
      </c>
      <c r="DC307" t="s">
        <v>5</v>
      </c>
      <c r="DD307" t="s">
        <v>5</v>
      </c>
      <c r="DE307" t="s">
        <v>5</v>
      </c>
      <c r="DF307" t="s">
        <v>5</v>
      </c>
      <c r="DG307" t="s">
        <v>5</v>
      </c>
      <c r="DH307" t="s">
        <v>5</v>
      </c>
      <c r="DI307" t="s">
        <v>5</v>
      </c>
      <c r="DJ307" t="s">
        <v>5</v>
      </c>
      <c r="DK307" t="s">
        <v>5</v>
      </c>
      <c r="DL307" t="s">
        <v>5</v>
      </c>
      <c r="DM307" t="s">
        <v>5</v>
      </c>
      <c r="DN307">
        <v>0</v>
      </c>
      <c r="DO307">
        <v>0</v>
      </c>
      <c r="DP307">
        <v>1</v>
      </c>
      <c r="DQ307">
        <v>1</v>
      </c>
      <c r="DU307">
        <v>1013</v>
      </c>
      <c r="DV307" t="s">
        <v>201</v>
      </c>
      <c r="DW307" t="s">
        <v>201</v>
      </c>
      <c r="DX307">
        <v>1</v>
      </c>
      <c r="EE307">
        <v>44314374</v>
      </c>
      <c r="EF307">
        <v>2</v>
      </c>
      <c r="EG307" t="s">
        <v>91</v>
      </c>
      <c r="EH307">
        <v>0</v>
      </c>
      <c r="EI307" t="s">
        <v>5</v>
      </c>
      <c r="EJ307">
        <v>1</v>
      </c>
      <c r="EK307">
        <v>10001</v>
      </c>
      <c r="EL307" t="s">
        <v>161</v>
      </c>
      <c r="EM307" t="s">
        <v>162</v>
      </c>
      <c r="EO307" t="s">
        <v>5</v>
      </c>
      <c r="EQ307">
        <v>0</v>
      </c>
      <c r="ER307">
        <v>18589.3</v>
      </c>
      <c r="ES307">
        <v>18589.3</v>
      </c>
      <c r="ET307">
        <v>0</v>
      </c>
      <c r="EU307">
        <v>0</v>
      </c>
      <c r="EV307">
        <v>0</v>
      </c>
      <c r="EW307">
        <v>0</v>
      </c>
      <c r="EX307">
        <v>0</v>
      </c>
      <c r="EZ307">
        <v>5</v>
      </c>
      <c r="FC307">
        <v>0</v>
      </c>
      <c r="FD307">
        <v>18</v>
      </c>
      <c r="FF307">
        <v>18589.3</v>
      </c>
      <c r="FQ307">
        <v>0</v>
      </c>
      <c r="FR307">
        <f t="shared" si="191"/>
        <v>0</v>
      </c>
      <c r="FS307">
        <v>0</v>
      </c>
      <c r="FT307" t="s">
        <v>94</v>
      </c>
      <c r="FU307" t="s">
        <v>95</v>
      </c>
      <c r="FX307">
        <v>106.2</v>
      </c>
      <c r="FY307">
        <v>53.55</v>
      </c>
      <c r="GA307" t="s">
        <v>220</v>
      </c>
      <c r="GD307">
        <v>1</v>
      </c>
      <c r="GF307">
        <v>-551184703</v>
      </c>
      <c r="GG307">
        <v>2</v>
      </c>
      <c r="GH307">
        <v>3</v>
      </c>
      <c r="GI307">
        <v>-2</v>
      </c>
      <c r="GJ307">
        <v>0</v>
      </c>
      <c r="GK307">
        <v>0</v>
      </c>
      <c r="GL307">
        <f t="shared" si="192"/>
        <v>0</v>
      </c>
      <c r="GM307">
        <f t="shared" si="193"/>
        <v>0</v>
      </c>
      <c r="GN307">
        <f t="shared" si="194"/>
        <v>0</v>
      </c>
      <c r="GO307">
        <f t="shared" si="195"/>
        <v>0</v>
      </c>
      <c r="GP307">
        <f t="shared" si="196"/>
        <v>0</v>
      </c>
      <c r="GR307">
        <v>1</v>
      </c>
      <c r="GS307">
        <v>1</v>
      </c>
      <c r="GT307">
        <v>0</v>
      </c>
      <c r="GU307" t="s">
        <v>5</v>
      </c>
      <c r="GV307">
        <f t="shared" si="197"/>
        <v>0</v>
      </c>
      <c r="GW307">
        <v>1</v>
      </c>
      <c r="GX307">
        <f t="shared" si="198"/>
        <v>0</v>
      </c>
      <c r="HA307">
        <v>0</v>
      </c>
      <c r="HB307">
        <v>0</v>
      </c>
      <c r="HC307">
        <f t="shared" si="199"/>
        <v>0</v>
      </c>
      <c r="IK307">
        <v>0</v>
      </c>
    </row>
    <row r="308" spans="1:245" x14ac:dyDescent="0.2">
      <c r="A308">
        <v>18</v>
      </c>
      <c r="B308">
        <v>1</v>
      </c>
      <c r="C308">
        <v>100</v>
      </c>
      <c r="E308" t="s">
        <v>221</v>
      </c>
      <c r="F308" t="s">
        <v>199</v>
      </c>
      <c r="G308" t="s">
        <v>222</v>
      </c>
      <c r="H308" t="s">
        <v>201</v>
      </c>
      <c r="I308">
        <f>I306*J308</f>
        <v>0</v>
      </c>
      <c r="J308">
        <v>71.428571428571431</v>
      </c>
      <c r="O308">
        <f t="shared" si="165"/>
        <v>0</v>
      </c>
      <c r="P308">
        <f t="shared" si="166"/>
        <v>0</v>
      </c>
      <c r="Q308">
        <f t="shared" si="167"/>
        <v>0</v>
      </c>
      <c r="R308">
        <f t="shared" si="168"/>
        <v>0</v>
      </c>
      <c r="S308">
        <f t="shared" si="169"/>
        <v>0</v>
      </c>
      <c r="T308">
        <f t="shared" si="170"/>
        <v>0</v>
      </c>
      <c r="U308">
        <f t="shared" si="171"/>
        <v>0</v>
      </c>
      <c r="V308">
        <f t="shared" si="172"/>
        <v>0</v>
      </c>
      <c r="W308">
        <f t="shared" si="173"/>
        <v>0</v>
      </c>
      <c r="X308">
        <f t="shared" si="174"/>
        <v>0</v>
      </c>
      <c r="Y308">
        <f t="shared" si="175"/>
        <v>0</v>
      </c>
      <c r="AA308">
        <v>47538294</v>
      </c>
      <c r="AB308">
        <f t="shared" si="176"/>
        <v>1010</v>
      </c>
      <c r="AC308">
        <f t="shared" si="177"/>
        <v>1010</v>
      </c>
      <c r="AD308">
        <f>ROUND((((ET308)-(EU308))+AE308),1)</f>
        <v>0</v>
      </c>
      <c r="AE308">
        <f>ROUND((EU308),1)</f>
        <v>0</v>
      </c>
      <c r="AF308">
        <f>ROUND((EV308),1)</f>
        <v>0</v>
      </c>
      <c r="AG308">
        <f t="shared" si="178"/>
        <v>0</v>
      </c>
      <c r="AH308">
        <f>(EW308)</f>
        <v>0</v>
      </c>
      <c r="AI308">
        <f>(EX308)</f>
        <v>0</v>
      </c>
      <c r="AJ308">
        <f t="shared" si="179"/>
        <v>0</v>
      </c>
      <c r="AK308">
        <v>1010</v>
      </c>
      <c r="AL308">
        <v>1010</v>
      </c>
      <c r="AM308">
        <v>0</v>
      </c>
      <c r="AN308">
        <v>0</v>
      </c>
      <c r="AO308">
        <v>0</v>
      </c>
      <c r="AP308">
        <v>0</v>
      </c>
      <c r="AQ308">
        <v>0</v>
      </c>
      <c r="AR308">
        <v>0</v>
      </c>
      <c r="AS308">
        <v>0</v>
      </c>
      <c r="AT308">
        <v>106</v>
      </c>
      <c r="AU308">
        <v>54</v>
      </c>
      <c r="AV308">
        <v>1</v>
      </c>
      <c r="AW308">
        <v>1</v>
      </c>
      <c r="AZ308">
        <v>1</v>
      </c>
      <c r="BA308">
        <v>1</v>
      </c>
      <c r="BB308">
        <v>1</v>
      </c>
      <c r="BC308">
        <v>1</v>
      </c>
      <c r="BD308" t="s">
        <v>5</v>
      </c>
      <c r="BE308" t="s">
        <v>5</v>
      </c>
      <c r="BF308" t="s">
        <v>5</v>
      </c>
      <c r="BG308" t="s">
        <v>5</v>
      </c>
      <c r="BH308">
        <v>3</v>
      </c>
      <c r="BI308">
        <v>1</v>
      </c>
      <c r="BJ308" t="s">
        <v>5</v>
      </c>
      <c r="BM308">
        <v>10001</v>
      </c>
      <c r="BN308">
        <v>0</v>
      </c>
      <c r="BO308" t="s">
        <v>5</v>
      </c>
      <c r="BP308">
        <v>0</v>
      </c>
      <c r="BQ308">
        <v>2</v>
      </c>
      <c r="BR308">
        <v>0</v>
      </c>
      <c r="BS308">
        <v>1</v>
      </c>
      <c r="BT308">
        <v>1</v>
      </c>
      <c r="BU308">
        <v>1</v>
      </c>
      <c r="BV308">
        <v>1</v>
      </c>
      <c r="BW308">
        <v>1</v>
      </c>
      <c r="BX308">
        <v>1</v>
      </c>
      <c r="BY308" t="s">
        <v>5</v>
      </c>
      <c r="BZ308">
        <v>118</v>
      </c>
      <c r="CA308">
        <v>63</v>
      </c>
      <c r="CE308">
        <v>0</v>
      </c>
      <c r="CF308">
        <v>0</v>
      </c>
      <c r="CG308">
        <v>0</v>
      </c>
      <c r="CM308">
        <v>0</v>
      </c>
      <c r="CN308" t="s">
        <v>5</v>
      </c>
      <c r="CO308">
        <v>0</v>
      </c>
      <c r="CP308">
        <f t="shared" si="180"/>
        <v>0</v>
      </c>
      <c r="CQ308">
        <f t="shared" si="181"/>
        <v>1010</v>
      </c>
      <c r="CR308">
        <f t="shared" si="182"/>
        <v>0</v>
      </c>
      <c r="CS308">
        <f t="shared" si="183"/>
        <v>0</v>
      </c>
      <c r="CT308">
        <f t="shared" si="184"/>
        <v>0</v>
      </c>
      <c r="CU308">
        <f t="shared" si="185"/>
        <v>0</v>
      </c>
      <c r="CV308">
        <f t="shared" si="186"/>
        <v>0</v>
      </c>
      <c r="CW308">
        <f t="shared" si="187"/>
        <v>0</v>
      </c>
      <c r="CX308">
        <f t="shared" si="188"/>
        <v>0</v>
      </c>
      <c r="CY308">
        <f t="shared" si="189"/>
        <v>0</v>
      </c>
      <c r="CZ308">
        <f t="shared" si="190"/>
        <v>0</v>
      </c>
      <c r="DC308" t="s">
        <v>5</v>
      </c>
      <c r="DD308" t="s">
        <v>5</v>
      </c>
      <c r="DE308" t="s">
        <v>5</v>
      </c>
      <c r="DF308" t="s">
        <v>5</v>
      </c>
      <c r="DG308" t="s">
        <v>5</v>
      </c>
      <c r="DH308" t="s">
        <v>5</v>
      </c>
      <c r="DI308" t="s">
        <v>5</v>
      </c>
      <c r="DJ308" t="s">
        <v>5</v>
      </c>
      <c r="DK308" t="s">
        <v>5</v>
      </c>
      <c r="DL308" t="s">
        <v>5</v>
      </c>
      <c r="DM308" t="s">
        <v>5</v>
      </c>
      <c r="DN308">
        <v>0</v>
      </c>
      <c r="DO308">
        <v>0</v>
      </c>
      <c r="DP308">
        <v>1</v>
      </c>
      <c r="DQ308">
        <v>1</v>
      </c>
      <c r="DU308">
        <v>1013</v>
      </c>
      <c r="DV308" t="s">
        <v>201</v>
      </c>
      <c r="DW308" t="s">
        <v>201</v>
      </c>
      <c r="DX308">
        <v>1</v>
      </c>
      <c r="EE308">
        <v>44314374</v>
      </c>
      <c r="EF308">
        <v>2</v>
      </c>
      <c r="EG308" t="s">
        <v>91</v>
      </c>
      <c r="EH308">
        <v>0</v>
      </c>
      <c r="EI308" t="s">
        <v>5</v>
      </c>
      <c r="EJ308">
        <v>1</v>
      </c>
      <c r="EK308">
        <v>10001</v>
      </c>
      <c r="EL308" t="s">
        <v>161</v>
      </c>
      <c r="EM308" t="s">
        <v>162</v>
      </c>
      <c r="EO308" t="s">
        <v>5</v>
      </c>
      <c r="EQ308">
        <v>0</v>
      </c>
      <c r="ER308">
        <v>1010</v>
      </c>
      <c r="ES308">
        <v>1010</v>
      </c>
      <c r="ET308">
        <v>0</v>
      </c>
      <c r="EU308">
        <v>0</v>
      </c>
      <c r="EV308">
        <v>0</v>
      </c>
      <c r="EW308">
        <v>0</v>
      </c>
      <c r="EX308">
        <v>0</v>
      </c>
      <c r="EZ308">
        <v>5</v>
      </c>
      <c r="FC308">
        <v>0</v>
      </c>
      <c r="FD308">
        <v>18</v>
      </c>
      <c r="FF308">
        <v>1010</v>
      </c>
      <c r="FQ308">
        <v>0</v>
      </c>
      <c r="FR308">
        <f t="shared" si="191"/>
        <v>0</v>
      </c>
      <c r="FS308">
        <v>0</v>
      </c>
      <c r="FT308" t="s">
        <v>94</v>
      </c>
      <c r="FU308" t="s">
        <v>95</v>
      </c>
      <c r="FX308">
        <v>106.2</v>
      </c>
      <c r="FY308">
        <v>53.55</v>
      </c>
      <c r="GA308" t="s">
        <v>223</v>
      </c>
      <c r="GD308">
        <v>1</v>
      </c>
      <c r="GF308">
        <v>2022468082</v>
      </c>
      <c r="GG308">
        <v>2</v>
      </c>
      <c r="GH308">
        <v>3</v>
      </c>
      <c r="GI308">
        <v>-2</v>
      </c>
      <c r="GJ308">
        <v>0</v>
      </c>
      <c r="GK308">
        <v>0</v>
      </c>
      <c r="GL308">
        <f t="shared" si="192"/>
        <v>0</v>
      </c>
      <c r="GM308">
        <f t="shared" si="193"/>
        <v>0</v>
      </c>
      <c r="GN308">
        <f t="shared" si="194"/>
        <v>0</v>
      </c>
      <c r="GO308">
        <f t="shared" si="195"/>
        <v>0</v>
      </c>
      <c r="GP308">
        <f t="shared" si="196"/>
        <v>0</v>
      </c>
      <c r="GR308">
        <v>1</v>
      </c>
      <c r="GS308">
        <v>1</v>
      </c>
      <c r="GT308">
        <v>0</v>
      </c>
      <c r="GU308" t="s">
        <v>5</v>
      </c>
      <c r="GV308">
        <f t="shared" si="197"/>
        <v>0</v>
      </c>
      <c r="GW308">
        <v>1</v>
      </c>
      <c r="GX308">
        <f t="shared" si="198"/>
        <v>0</v>
      </c>
      <c r="HA308">
        <v>0</v>
      </c>
      <c r="HB308">
        <v>0</v>
      </c>
      <c r="HC308">
        <f t="shared" si="199"/>
        <v>0</v>
      </c>
      <c r="IK308">
        <v>0</v>
      </c>
    </row>
    <row r="309" spans="1:245" x14ac:dyDescent="0.2">
      <c r="A309">
        <v>17</v>
      </c>
      <c r="B309">
        <v>1</v>
      </c>
      <c r="C309">
        <f>ROW(SmtRes!A105)</f>
        <v>105</v>
      </c>
      <c r="D309">
        <f>ROW(EtalonRes!A106)</f>
        <v>106</v>
      </c>
      <c r="E309" t="s">
        <v>224</v>
      </c>
      <c r="F309" t="s">
        <v>225</v>
      </c>
      <c r="G309" t="s">
        <v>226</v>
      </c>
      <c r="H309" t="s">
        <v>227</v>
      </c>
      <c r="I309">
        <v>0</v>
      </c>
      <c r="J309">
        <v>0</v>
      </c>
      <c r="O309">
        <f t="shared" si="165"/>
        <v>0</v>
      </c>
      <c r="P309">
        <f t="shared" si="166"/>
        <v>0</v>
      </c>
      <c r="Q309">
        <f t="shared" si="167"/>
        <v>0</v>
      </c>
      <c r="R309">
        <f t="shared" si="168"/>
        <v>0</v>
      </c>
      <c r="S309">
        <f t="shared" si="169"/>
        <v>0</v>
      </c>
      <c r="T309">
        <f t="shared" si="170"/>
        <v>0</v>
      </c>
      <c r="U309">
        <f t="shared" si="171"/>
        <v>0</v>
      </c>
      <c r="V309">
        <f t="shared" si="172"/>
        <v>0</v>
      </c>
      <c r="W309">
        <f t="shared" si="173"/>
        <v>0</v>
      </c>
      <c r="X309">
        <f t="shared" si="174"/>
        <v>0</v>
      </c>
      <c r="Y309">
        <f t="shared" si="175"/>
        <v>0</v>
      </c>
      <c r="AA309">
        <v>47538294</v>
      </c>
      <c r="AB309">
        <f t="shared" si="176"/>
        <v>85.3</v>
      </c>
      <c r="AC309">
        <f t="shared" si="177"/>
        <v>8.5</v>
      </c>
      <c r="AD309">
        <f>ROUND(((((ET309*1.25))-((EU309*1.25)))+AE309),1)</f>
        <v>3.3</v>
      </c>
      <c r="AE309">
        <f>ROUND(((EU309*1.25)),1)</f>
        <v>0.6</v>
      </c>
      <c r="AF309">
        <f>ROUND(((EV309*1.15)),1)</f>
        <v>73.5</v>
      </c>
      <c r="AG309">
        <f t="shared" si="178"/>
        <v>0</v>
      </c>
      <c r="AH309">
        <f>((EW309*1.15))</f>
        <v>8.9930000000000003</v>
      </c>
      <c r="AI309">
        <f>((EX309*1.25))</f>
        <v>0.05</v>
      </c>
      <c r="AJ309">
        <f t="shared" si="179"/>
        <v>0</v>
      </c>
      <c r="AK309">
        <v>75.02</v>
      </c>
      <c r="AL309">
        <v>8.5</v>
      </c>
      <c r="AM309">
        <v>2.63</v>
      </c>
      <c r="AN309">
        <v>0.46</v>
      </c>
      <c r="AO309">
        <v>63.89</v>
      </c>
      <c r="AP309">
        <v>0</v>
      </c>
      <c r="AQ309">
        <v>7.82</v>
      </c>
      <c r="AR309">
        <v>0.04</v>
      </c>
      <c r="AS309">
        <v>0</v>
      </c>
      <c r="AT309">
        <v>106</v>
      </c>
      <c r="AU309">
        <v>54</v>
      </c>
      <c r="AV309">
        <v>1</v>
      </c>
      <c r="AW309">
        <v>1</v>
      </c>
      <c r="AZ309">
        <v>1</v>
      </c>
      <c r="BA309">
        <v>32.83</v>
      </c>
      <c r="BB309">
        <v>12.1</v>
      </c>
      <c r="BC309">
        <v>8.11</v>
      </c>
      <c r="BD309" t="s">
        <v>5</v>
      </c>
      <c r="BE309" t="s">
        <v>5</v>
      </c>
      <c r="BF309" t="s">
        <v>5</v>
      </c>
      <c r="BG309" t="s">
        <v>5</v>
      </c>
      <c r="BH309">
        <v>0</v>
      </c>
      <c r="BI309">
        <v>1</v>
      </c>
      <c r="BJ309" t="s">
        <v>228</v>
      </c>
      <c r="BM309">
        <v>10001</v>
      </c>
      <c r="BN309">
        <v>0</v>
      </c>
      <c r="BO309" t="s">
        <v>225</v>
      </c>
      <c r="BP309">
        <v>1</v>
      </c>
      <c r="BQ309">
        <v>2</v>
      </c>
      <c r="BR309">
        <v>0</v>
      </c>
      <c r="BS309">
        <v>32.83</v>
      </c>
      <c r="BT309">
        <v>1</v>
      </c>
      <c r="BU309">
        <v>1</v>
      </c>
      <c r="BV309">
        <v>1</v>
      </c>
      <c r="BW309">
        <v>1</v>
      </c>
      <c r="BX309">
        <v>1</v>
      </c>
      <c r="BY309" t="s">
        <v>5</v>
      </c>
      <c r="BZ309">
        <v>118</v>
      </c>
      <c r="CA309">
        <v>63</v>
      </c>
      <c r="CE309">
        <v>0</v>
      </c>
      <c r="CF309">
        <v>0</v>
      </c>
      <c r="CG309">
        <v>0</v>
      </c>
      <c r="CM309">
        <v>0</v>
      </c>
      <c r="CN309" t="s">
        <v>648</v>
      </c>
      <c r="CO309">
        <v>0</v>
      </c>
      <c r="CP309">
        <f t="shared" si="180"/>
        <v>0</v>
      </c>
      <c r="CQ309">
        <f t="shared" si="181"/>
        <v>68.935000000000002</v>
      </c>
      <c r="CR309">
        <f t="shared" si="182"/>
        <v>39.93</v>
      </c>
      <c r="CS309">
        <f t="shared" si="183"/>
        <v>19.697999999999997</v>
      </c>
      <c r="CT309">
        <f t="shared" si="184"/>
        <v>2413.0049999999997</v>
      </c>
      <c r="CU309">
        <f t="shared" si="185"/>
        <v>0</v>
      </c>
      <c r="CV309">
        <f t="shared" si="186"/>
        <v>8.9930000000000003</v>
      </c>
      <c r="CW309">
        <f t="shared" si="187"/>
        <v>0.05</v>
      </c>
      <c r="CX309">
        <f t="shared" si="188"/>
        <v>0</v>
      </c>
      <c r="CY309">
        <f t="shared" si="189"/>
        <v>0</v>
      </c>
      <c r="CZ309">
        <f t="shared" si="190"/>
        <v>0</v>
      </c>
      <c r="DC309" t="s">
        <v>5</v>
      </c>
      <c r="DD309" t="s">
        <v>5</v>
      </c>
      <c r="DE309" t="s">
        <v>127</v>
      </c>
      <c r="DF309" t="s">
        <v>127</v>
      </c>
      <c r="DG309" t="s">
        <v>128</v>
      </c>
      <c r="DH309" t="s">
        <v>5</v>
      </c>
      <c r="DI309" t="s">
        <v>128</v>
      </c>
      <c r="DJ309" t="s">
        <v>127</v>
      </c>
      <c r="DK309" t="s">
        <v>5</v>
      </c>
      <c r="DL309" t="s">
        <v>5</v>
      </c>
      <c r="DM309" t="s">
        <v>5</v>
      </c>
      <c r="DN309">
        <v>0</v>
      </c>
      <c r="DO309">
        <v>0</v>
      </c>
      <c r="DP309">
        <v>1</v>
      </c>
      <c r="DQ309">
        <v>1</v>
      </c>
      <c r="DU309">
        <v>1003</v>
      </c>
      <c r="DV309" t="s">
        <v>227</v>
      </c>
      <c r="DW309" t="s">
        <v>227</v>
      </c>
      <c r="DX309">
        <v>100</v>
      </c>
      <c r="EE309">
        <v>44314374</v>
      </c>
      <c r="EF309">
        <v>2</v>
      </c>
      <c r="EG309" t="s">
        <v>91</v>
      </c>
      <c r="EH309">
        <v>0</v>
      </c>
      <c r="EI309" t="s">
        <v>5</v>
      </c>
      <c r="EJ309">
        <v>1</v>
      </c>
      <c r="EK309">
        <v>10001</v>
      </c>
      <c r="EL309" t="s">
        <v>161</v>
      </c>
      <c r="EM309" t="s">
        <v>162</v>
      </c>
      <c r="EO309" t="s">
        <v>131</v>
      </c>
      <c r="EQ309">
        <v>0</v>
      </c>
      <c r="ER309">
        <v>75.02</v>
      </c>
      <c r="ES309">
        <v>8.5</v>
      </c>
      <c r="ET309">
        <v>2.63</v>
      </c>
      <c r="EU309">
        <v>0.46</v>
      </c>
      <c r="EV309">
        <v>63.89</v>
      </c>
      <c r="EW309">
        <v>7.82</v>
      </c>
      <c r="EX309">
        <v>0.04</v>
      </c>
      <c r="EY309">
        <v>0</v>
      </c>
      <c r="FQ309">
        <v>0</v>
      </c>
      <c r="FR309">
        <f t="shared" si="191"/>
        <v>0</v>
      </c>
      <c r="FS309">
        <v>0</v>
      </c>
      <c r="FT309" t="s">
        <v>94</v>
      </c>
      <c r="FU309" t="s">
        <v>95</v>
      </c>
      <c r="FX309">
        <v>106.2</v>
      </c>
      <c r="FY309">
        <v>53.55</v>
      </c>
      <c r="GA309" t="s">
        <v>5</v>
      </c>
      <c r="GD309">
        <v>1</v>
      </c>
      <c r="GF309">
        <v>-1774730794</v>
      </c>
      <c r="GG309">
        <v>2</v>
      </c>
      <c r="GH309">
        <v>1</v>
      </c>
      <c r="GI309">
        <v>2</v>
      </c>
      <c r="GJ309">
        <v>0</v>
      </c>
      <c r="GK309">
        <v>0</v>
      </c>
      <c r="GL309">
        <f t="shared" si="192"/>
        <v>0</v>
      </c>
      <c r="GM309">
        <f t="shared" si="193"/>
        <v>0</v>
      </c>
      <c r="GN309">
        <f t="shared" si="194"/>
        <v>0</v>
      </c>
      <c r="GO309">
        <f t="shared" si="195"/>
        <v>0</v>
      </c>
      <c r="GP309">
        <f t="shared" si="196"/>
        <v>0</v>
      </c>
      <c r="GR309">
        <v>0</v>
      </c>
      <c r="GS309">
        <v>3</v>
      </c>
      <c r="GT309">
        <v>0</v>
      </c>
      <c r="GU309" t="s">
        <v>5</v>
      </c>
      <c r="GV309">
        <f t="shared" si="197"/>
        <v>0</v>
      </c>
      <c r="GW309">
        <v>1</v>
      </c>
      <c r="GX309">
        <f t="shared" si="198"/>
        <v>0</v>
      </c>
      <c r="HA309">
        <v>0</v>
      </c>
      <c r="HB309">
        <v>0</v>
      </c>
      <c r="HC309">
        <f t="shared" si="199"/>
        <v>0</v>
      </c>
      <c r="IK309">
        <v>0</v>
      </c>
    </row>
    <row r="310" spans="1:245" x14ac:dyDescent="0.2">
      <c r="A310">
        <v>18</v>
      </c>
      <c r="B310">
        <v>1</v>
      </c>
      <c r="C310">
        <v>105</v>
      </c>
      <c r="E310" t="s">
        <v>229</v>
      </c>
      <c r="F310" t="s">
        <v>230</v>
      </c>
      <c r="G310" t="s">
        <v>231</v>
      </c>
      <c r="H310" t="s">
        <v>232</v>
      </c>
      <c r="I310">
        <f>I309*J310</f>
        <v>0</v>
      </c>
      <c r="J310">
        <v>111.99999999999999</v>
      </c>
      <c r="O310">
        <f t="shared" si="165"/>
        <v>0</v>
      </c>
      <c r="P310">
        <f t="shared" si="166"/>
        <v>0</v>
      </c>
      <c r="Q310">
        <f t="shared" si="167"/>
        <v>0</v>
      </c>
      <c r="R310">
        <f t="shared" si="168"/>
        <v>0</v>
      </c>
      <c r="S310">
        <f t="shared" si="169"/>
        <v>0</v>
      </c>
      <c r="T310">
        <f t="shared" si="170"/>
        <v>0</v>
      </c>
      <c r="U310">
        <f t="shared" si="171"/>
        <v>0</v>
      </c>
      <c r="V310">
        <f t="shared" si="172"/>
        <v>0</v>
      </c>
      <c r="W310">
        <f t="shared" si="173"/>
        <v>0</v>
      </c>
      <c r="X310">
        <f t="shared" si="174"/>
        <v>0</v>
      </c>
      <c r="Y310">
        <f t="shared" si="175"/>
        <v>0</v>
      </c>
      <c r="AA310">
        <v>47538294</v>
      </c>
      <c r="AB310">
        <f t="shared" si="176"/>
        <v>4.9000000000000004</v>
      </c>
      <c r="AC310">
        <f t="shared" si="177"/>
        <v>4.9000000000000004</v>
      </c>
      <c r="AD310">
        <f>ROUND((((ET310)-(EU310))+AE310),1)</f>
        <v>0</v>
      </c>
      <c r="AE310">
        <f>ROUND((EU310),1)</f>
        <v>0</v>
      </c>
      <c r="AF310">
        <f>ROUND((EV310),1)</f>
        <v>0</v>
      </c>
      <c r="AG310">
        <f t="shared" si="178"/>
        <v>0</v>
      </c>
      <c r="AH310">
        <f>(EW310)</f>
        <v>0</v>
      </c>
      <c r="AI310">
        <f>(EX310)</f>
        <v>0</v>
      </c>
      <c r="AJ310">
        <f t="shared" si="179"/>
        <v>0</v>
      </c>
      <c r="AK310">
        <v>4.9400000000000004</v>
      </c>
      <c r="AL310">
        <v>4.9400000000000004</v>
      </c>
      <c r="AM310">
        <v>0</v>
      </c>
      <c r="AN310">
        <v>0</v>
      </c>
      <c r="AO310">
        <v>0</v>
      </c>
      <c r="AP310">
        <v>0</v>
      </c>
      <c r="AQ310">
        <v>0</v>
      </c>
      <c r="AR310">
        <v>0</v>
      </c>
      <c r="AS310">
        <v>0</v>
      </c>
      <c r="AT310">
        <v>106</v>
      </c>
      <c r="AU310">
        <v>54</v>
      </c>
      <c r="AV310">
        <v>1</v>
      </c>
      <c r="AW310">
        <v>1</v>
      </c>
      <c r="AZ310">
        <v>1</v>
      </c>
      <c r="BA310">
        <v>1</v>
      </c>
      <c r="BB310">
        <v>1</v>
      </c>
      <c r="BC310">
        <v>12.1</v>
      </c>
      <c r="BD310" t="s">
        <v>5</v>
      </c>
      <c r="BE310" t="s">
        <v>5</v>
      </c>
      <c r="BF310" t="s">
        <v>5</v>
      </c>
      <c r="BG310" t="s">
        <v>5</v>
      </c>
      <c r="BH310">
        <v>3</v>
      </c>
      <c r="BI310">
        <v>1</v>
      </c>
      <c r="BJ310" t="s">
        <v>233</v>
      </c>
      <c r="BM310">
        <v>10001</v>
      </c>
      <c r="BN310">
        <v>0</v>
      </c>
      <c r="BO310" t="s">
        <v>230</v>
      </c>
      <c r="BP310">
        <v>1</v>
      </c>
      <c r="BQ310">
        <v>2</v>
      </c>
      <c r="BR310">
        <v>0</v>
      </c>
      <c r="BS310">
        <v>1</v>
      </c>
      <c r="BT310">
        <v>1</v>
      </c>
      <c r="BU310">
        <v>1</v>
      </c>
      <c r="BV310">
        <v>1</v>
      </c>
      <c r="BW310">
        <v>1</v>
      </c>
      <c r="BX310">
        <v>1</v>
      </c>
      <c r="BY310" t="s">
        <v>5</v>
      </c>
      <c r="BZ310">
        <v>118</v>
      </c>
      <c r="CA310">
        <v>63</v>
      </c>
      <c r="CE310">
        <v>0</v>
      </c>
      <c r="CF310">
        <v>0</v>
      </c>
      <c r="CG310">
        <v>0</v>
      </c>
      <c r="CM310">
        <v>0</v>
      </c>
      <c r="CN310" t="s">
        <v>5</v>
      </c>
      <c r="CO310">
        <v>0</v>
      </c>
      <c r="CP310">
        <f t="shared" si="180"/>
        <v>0</v>
      </c>
      <c r="CQ310">
        <f t="shared" si="181"/>
        <v>59.29</v>
      </c>
      <c r="CR310">
        <f t="shared" si="182"/>
        <v>0</v>
      </c>
      <c r="CS310">
        <f t="shared" si="183"/>
        <v>0</v>
      </c>
      <c r="CT310">
        <f t="shared" si="184"/>
        <v>0</v>
      </c>
      <c r="CU310">
        <f t="shared" si="185"/>
        <v>0</v>
      </c>
      <c r="CV310">
        <f t="shared" si="186"/>
        <v>0</v>
      </c>
      <c r="CW310">
        <f t="shared" si="187"/>
        <v>0</v>
      </c>
      <c r="CX310">
        <f t="shared" si="188"/>
        <v>0</v>
      </c>
      <c r="CY310">
        <f t="shared" si="189"/>
        <v>0</v>
      </c>
      <c r="CZ310">
        <f t="shared" si="190"/>
        <v>0</v>
      </c>
      <c r="DC310" t="s">
        <v>5</v>
      </c>
      <c r="DD310" t="s">
        <v>5</v>
      </c>
      <c r="DE310" t="s">
        <v>5</v>
      </c>
      <c r="DF310" t="s">
        <v>5</v>
      </c>
      <c r="DG310" t="s">
        <v>5</v>
      </c>
      <c r="DH310" t="s">
        <v>5</v>
      </c>
      <c r="DI310" t="s">
        <v>5</v>
      </c>
      <c r="DJ310" t="s">
        <v>5</v>
      </c>
      <c r="DK310" t="s">
        <v>5</v>
      </c>
      <c r="DL310" t="s">
        <v>5</v>
      </c>
      <c r="DM310" t="s">
        <v>5</v>
      </c>
      <c r="DN310">
        <v>0</v>
      </c>
      <c r="DO310">
        <v>0</v>
      </c>
      <c r="DP310">
        <v>1</v>
      </c>
      <c r="DQ310">
        <v>1</v>
      </c>
      <c r="DU310">
        <v>1003</v>
      </c>
      <c r="DV310" t="s">
        <v>232</v>
      </c>
      <c r="DW310" t="s">
        <v>232</v>
      </c>
      <c r="DX310">
        <v>1</v>
      </c>
      <c r="EE310">
        <v>44314374</v>
      </c>
      <c r="EF310">
        <v>2</v>
      </c>
      <c r="EG310" t="s">
        <v>91</v>
      </c>
      <c r="EH310">
        <v>0</v>
      </c>
      <c r="EI310" t="s">
        <v>5</v>
      </c>
      <c r="EJ310">
        <v>1</v>
      </c>
      <c r="EK310">
        <v>10001</v>
      </c>
      <c r="EL310" t="s">
        <v>161</v>
      </c>
      <c r="EM310" t="s">
        <v>162</v>
      </c>
      <c r="EO310" t="s">
        <v>5</v>
      </c>
      <c r="EQ310">
        <v>0</v>
      </c>
      <c r="ER310">
        <v>4.9400000000000004</v>
      </c>
      <c r="ES310">
        <v>4.9400000000000004</v>
      </c>
      <c r="ET310">
        <v>0</v>
      </c>
      <c r="EU310">
        <v>0</v>
      </c>
      <c r="EV310">
        <v>0</v>
      </c>
      <c r="EW310">
        <v>0</v>
      </c>
      <c r="EX310">
        <v>0</v>
      </c>
      <c r="FQ310">
        <v>0</v>
      </c>
      <c r="FR310">
        <f t="shared" si="191"/>
        <v>0</v>
      </c>
      <c r="FS310">
        <v>0</v>
      </c>
      <c r="FT310" t="s">
        <v>94</v>
      </c>
      <c r="FU310" t="s">
        <v>95</v>
      </c>
      <c r="FX310">
        <v>106.2</v>
      </c>
      <c r="FY310">
        <v>53.55</v>
      </c>
      <c r="GA310" t="s">
        <v>5</v>
      </c>
      <c r="GD310">
        <v>1</v>
      </c>
      <c r="GF310">
        <v>1791623203</v>
      </c>
      <c r="GG310">
        <v>2</v>
      </c>
      <c r="GH310">
        <v>1</v>
      </c>
      <c r="GI310">
        <v>2</v>
      </c>
      <c r="GJ310">
        <v>0</v>
      </c>
      <c r="GK310">
        <v>0</v>
      </c>
      <c r="GL310">
        <f t="shared" si="192"/>
        <v>0</v>
      </c>
      <c r="GM310">
        <f t="shared" si="193"/>
        <v>0</v>
      </c>
      <c r="GN310">
        <f t="shared" si="194"/>
        <v>0</v>
      </c>
      <c r="GO310">
        <f t="shared" si="195"/>
        <v>0</v>
      </c>
      <c r="GP310">
        <f t="shared" si="196"/>
        <v>0</v>
      </c>
      <c r="GR310">
        <v>0</v>
      </c>
      <c r="GS310">
        <v>3</v>
      </c>
      <c r="GT310">
        <v>0</v>
      </c>
      <c r="GU310" t="s">
        <v>5</v>
      </c>
      <c r="GV310">
        <f t="shared" si="197"/>
        <v>0</v>
      </c>
      <c r="GW310">
        <v>1</v>
      </c>
      <c r="GX310">
        <f t="shared" si="198"/>
        <v>0</v>
      </c>
      <c r="HA310">
        <v>0</v>
      </c>
      <c r="HB310">
        <v>0</v>
      </c>
      <c r="HC310">
        <f t="shared" si="199"/>
        <v>0</v>
      </c>
      <c r="IK310">
        <v>0</v>
      </c>
    </row>
    <row r="311" spans="1:245" x14ac:dyDescent="0.2">
      <c r="A311">
        <v>17</v>
      </c>
      <c r="B311">
        <v>1</v>
      </c>
      <c r="C311">
        <f>ROW(SmtRes!A113)</f>
        <v>113</v>
      </c>
      <c r="D311">
        <f>ROW(EtalonRes!A114)</f>
        <v>114</v>
      </c>
      <c r="E311" t="s">
        <v>234</v>
      </c>
      <c r="F311" t="s">
        <v>235</v>
      </c>
      <c r="G311" t="s">
        <v>236</v>
      </c>
      <c r="H311" t="s">
        <v>28</v>
      </c>
      <c r="I311">
        <f>ROUND(0.02,4)</f>
        <v>0.02</v>
      </c>
      <c r="J311">
        <v>0</v>
      </c>
      <c r="O311">
        <f t="shared" si="165"/>
        <v>445.8</v>
      </c>
      <c r="P311">
        <f t="shared" si="166"/>
        <v>117.4</v>
      </c>
      <c r="Q311">
        <f t="shared" si="167"/>
        <v>45.4</v>
      </c>
      <c r="R311">
        <f t="shared" si="168"/>
        <v>23.4</v>
      </c>
      <c r="S311">
        <f t="shared" si="169"/>
        <v>283</v>
      </c>
      <c r="T311">
        <f t="shared" si="170"/>
        <v>0</v>
      </c>
      <c r="U311">
        <f t="shared" si="171"/>
        <v>0.97289999999999999</v>
      </c>
      <c r="V311">
        <f t="shared" si="172"/>
        <v>5.8499999999999996E-2</v>
      </c>
      <c r="W311">
        <f t="shared" si="173"/>
        <v>0</v>
      </c>
      <c r="X311">
        <f t="shared" si="174"/>
        <v>337</v>
      </c>
      <c r="Y311">
        <f t="shared" si="175"/>
        <v>208.4</v>
      </c>
      <c r="AA311">
        <v>47538294</v>
      </c>
      <c r="AB311">
        <f t="shared" si="176"/>
        <v>1412.3</v>
      </c>
      <c r="AC311">
        <f t="shared" si="177"/>
        <v>771.2</v>
      </c>
      <c r="AD311">
        <f>ROUND(((((ET311*1.25))-((EU311*1.25)))+AE311),1)</f>
        <v>210.1</v>
      </c>
      <c r="AE311">
        <f>ROUND(((EU311*1.25)),1)</f>
        <v>35.6</v>
      </c>
      <c r="AF311">
        <f>ROUND(((EV311*1.15)),1)</f>
        <v>431</v>
      </c>
      <c r="AG311">
        <f t="shared" si="178"/>
        <v>0</v>
      </c>
      <c r="AH311">
        <f>((EW311*1.15))</f>
        <v>48.644999999999996</v>
      </c>
      <c r="AI311">
        <f>((EX311*1.25))</f>
        <v>2.9249999999999998</v>
      </c>
      <c r="AJ311">
        <f t="shared" si="179"/>
        <v>0</v>
      </c>
      <c r="AK311">
        <v>1314.04</v>
      </c>
      <c r="AL311">
        <v>771.22</v>
      </c>
      <c r="AM311">
        <v>168.04</v>
      </c>
      <c r="AN311">
        <v>28.46</v>
      </c>
      <c r="AO311">
        <v>374.78</v>
      </c>
      <c r="AP311">
        <v>0</v>
      </c>
      <c r="AQ311">
        <v>42.3</v>
      </c>
      <c r="AR311">
        <v>2.34</v>
      </c>
      <c r="AS311">
        <v>0</v>
      </c>
      <c r="AT311">
        <v>110</v>
      </c>
      <c r="AU311">
        <v>68</v>
      </c>
      <c r="AV311">
        <v>1</v>
      </c>
      <c r="AW311">
        <v>1</v>
      </c>
      <c r="AZ311">
        <v>1</v>
      </c>
      <c r="BA311">
        <v>32.83</v>
      </c>
      <c r="BB311">
        <v>10.8</v>
      </c>
      <c r="BC311">
        <v>7.61</v>
      </c>
      <c r="BD311" t="s">
        <v>5</v>
      </c>
      <c r="BE311" t="s">
        <v>5</v>
      </c>
      <c r="BF311" t="s">
        <v>5</v>
      </c>
      <c r="BG311" t="s">
        <v>5</v>
      </c>
      <c r="BH311">
        <v>0</v>
      </c>
      <c r="BI311">
        <v>1</v>
      </c>
      <c r="BJ311" t="s">
        <v>237</v>
      </c>
      <c r="BM311">
        <v>8001</v>
      </c>
      <c r="BN311">
        <v>0</v>
      </c>
      <c r="BO311" t="s">
        <v>235</v>
      </c>
      <c r="BP311">
        <v>1</v>
      </c>
      <c r="BQ311">
        <v>2</v>
      </c>
      <c r="BR311">
        <v>0</v>
      </c>
      <c r="BS311">
        <v>32.83</v>
      </c>
      <c r="BT311">
        <v>1</v>
      </c>
      <c r="BU311">
        <v>1</v>
      </c>
      <c r="BV311">
        <v>1</v>
      </c>
      <c r="BW311">
        <v>1</v>
      </c>
      <c r="BX311">
        <v>1</v>
      </c>
      <c r="BY311" t="s">
        <v>5</v>
      </c>
      <c r="BZ311">
        <v>122</v>
      </c>
      <c r="CA311">
        <v>80</v>
      </c>
      <c r="CE311">
        <v>0</v>
      </c>
      <c r="CF311">
        <v>0</v>
      </c>
      <c r="CG311">
        <v>0</v>
      </c>
      <c r="CM311">
        <v>0</v>
      </c>
      <c r="CN311" t="s">
        <v>648</v>
      </c>
      <c r="CO311">
        <v>0</v>
      </c>
      <c r="CP311">
        <f t="shared" si="180"/>
        <v>445.8</v>
      </c>
      <c r="CQ311">
        <f t="shared" si="181"/>
        <v>5868.8320000000003</v>
      </c>
      <c r="CR311">
        <f t="shared" si="182"/>
        <v>2269.08</v>
      </c>
      <c r="CS311">
        <f t="shared" si="183"/>
        <v>1168.748</v>
      </c>
      <c r="CT311">
        <f t="shared" si="184"/>
        <v>14149.73</v>
      </c>
      <c r="CU311">
        <f t="shared" si="185"/>
        <v>0</v>
      </c>
      <c r="CV311">
        <f t="shared" si="186"/>
        <v>48.644999999999996</v>
      </c>
      <c r="CW311">
        <f t="shared" si="187"/>
        <v>2.9249999999999998</v>
      </c>
      <c r="CX311">
        <f t="shared" si="188"/>
        <v>0</v>
      </c>
      <c r="CY311">
        <f t="shared" si="189"/>
        <v>337.04</v>
      </c>
      <c r="CZ311">
        <f t="shared" si="190"/>
        <v>208.35199999999998</v>
      </c>
      <c r="DC311" t="s">
        <v>5</v>
      </c>
      <c r="DD311" t="s">
        <v>5</v>
      </c>
      <c r="DE311" t="s">
        <v>127</v>
      </c>
      <c r="DF311" t="s">
        <v>127</v>
      </c>
      <c r="DG311" t="s">
        <v>128</v>
      </c>
      <c r="DH311" t="s">
        <v>5</v>
      </c>
      <c r="DI311" t="s">
        <v>128</v>
      </c>
      <c r="DJ311" t="s">
        <v>127</v>
      </c>
      <c r="DK311" t="s">
        <v>5</v>
      </c>
      <c r="DL311" t="s">
        <v>5</v>
      </c>
      <c r="DM311" t="s">
        <v>5</v>
      </c>
      <c r="DN311">
        <v>0</v>
      </c>
      <c r="DO311">
        <v>0</v>
      </c>
      <c r="DP311">
        <v>1</v>
      </c>
      <c r="DQ311">
        <v>1</v>
      </c>
      <c r="DU311">
        <v>1009</v>
      </c>
      <c r="DV311" t="s">
        <v>28</v>
      </c>
      <c r="DW311" t="s">
        <v>28</v>
      </c>
      <c r="DX311">
        <v>1000</v>
      </c>
      <c r="EE311">
        <v>44314372</v>
      </c>
      <c r="EF311">
        <v>2</v>
      </c>
      <c r="EG311" t="s">
        <v>91</v>
      </c>
      <c r="EH311">
        <v>0</v>
      </c>
      <c r="EI311" t="s">
        <v>5</v>
      </c>
      <c r="EJ311">
        <v>1</v>
      </c>
      <c r="EK311">
        <v>8001</v>
      </c>
      <c r="EL311" t="s">
        <v>129</v>
      </c>
      <c r="EM311" t="s">
        <v>130</v>
      </c>
      <c r="EO311" t="s">
        <v>131</v>
      </c>
      <c r="EQ311">
        <v>0</v>
      </c>
      <c r="ER311">
        <v>1314.04</v>
      </c>
      <c r="ES311">
        <v>771.22</v>
      </c>
      <c r="ET311">
        <v>168.04</v>
      </c>
      <c r="EU311">
        <v>28.46</v>
      </c>
      <c r="EV311">
        <v>374.78</v>
      </c>
      <c r="EW311">
        <v>42.3</v>
      </c>
      <c r="EX311">
        <v>2.34</v>
      </c>
      <c r="EY311">
        <v>0</v>
      </c>
      <c r="FQ311">
        <v>0</v>
      </c>
      <c r="FR311">
        <f t="shared" si="191"/>
        <v>0</v>
      </c>
      <c r="FS311">
        <v>0</v>
      </c>
      <c r="FT311" t="s">
        <v>94</v>
      </c>
      <c r="FU311" t="s">
        <v>95</v>
      </c>
      <c r="FX311">
        <v>109.8</v>
      </c>
      <c r="FY311">
        <v>68</v>
      </c>
      <c r="GA311" t="s">
        <v>5</v>
      </c>
      <c r="GD311">
        <v>1</v>
      </c>
      <c r="GF311">
        <v>-1939341551</v>
      </c>
      <c r="GG311">
        <v>2</v>
      </c>
      <c r="GH311">
        <v>1</v>
      </c>
      <c r="GI311">
        <v>2</v>
      </c>
      <c r="GJ311">
        <v>0</v>
      </c>
      <c r="GK311">
        <v>0</v>
      </c>
      <c r="GL311">
        <f t="shared" si="192"/>
        <v>0</v>
      </c>
      <c r="GM311">
        <f t="shared" si="193"/>
        <v>991.2</v>
      </c>
      <c r="GN311">
        <f t="shared" si="194"/>
        <v>991.2</v>
      </c>
      <c r="GO311">
        <f t="shared" si="195"/>
        <v>0</v>
      </c>
      <c r="GP311">
        <f t="shared" si="196"/>
        <v>0</v>
      </c>
      <c r="GR311">
        <v>0</v>
      </c>
      <c r="GS311">
        <v>3</v>
      </c>
      <c r="GT311">
        <v>0</v>
      </c>
      <c r="GU311" t="s">
        <v>5</v>
      </c>
      <c r="GV311">
        <f t="shared" si="197"/>
        <v>0</v>
      </c>
      <c r="GW311">
        <v>1</v>
      </c>
      <c r="GX311">
        <f t="shared" si="198"/>
        <v>0</v>
      </c>
      <c r="HA311">
        <v>0</v>
      </c>
      <c r="HB311">
        <v>0</v>
      </c>
      <c r="HC311">
        <f t="shared" si="199"/>
        <v>0</v>
      </c>
      <c r="IK311">
        <v>0</v>
      </c>
    </row>
    <row r="312" spans="1:245" x14ac:dyDescent="0.2">
      <c r="A312">
        <v>18</v>
      </c>
      <c r="B312">
        <v>1</v>
      </c>
      <c r="C312">
        <v>113</v>
      </c>
      <c r="E312" t="s">
        <v>238</v>
      </c>
      <c r="F312" t="s">
        <v>199</v>
      </c>
      <c r="G312" t="s">
        <v>239</v>
      </c>
      <c r="H312" t="s">
        <v>201</v>
      </c>
      <c r="I312">
        <f>I311*J312</f>
        <v>2</v>
      </c>
      <c r="J312">
        <v>100</v>
      </c>
      <c r="O312">
        <f t="shared" si="165"/>
        <v>35066.6</v>
      </c>
      <c r="P312">
        <f t="shared" si="166"/>
        <v>35066.6</v>
      </c>
      <c r="Q312">
        <f t="shared" si="167"/>
        <v>0</v>
      </c>
      <c r="R312">
        <f t="shared" si="168"/>
        <v>0</v>
      </c>
      <c r="S312">
        <f t="shared" si="169"/>
        <v>0</v>
      </c>
      <c r="T312">
        <f t="shared" si="170"/>
        <v>0</v>
      </c>
      <c r="U312">
        <f t="shared" si="171"/>
        <v>0</v>
      </c>
      <c r="V312">
        <f t="shared" si="172"/>
        <v>0</v>
      </c>
      <c r="W312">
        <f t="shared" si="173"/>
        <v>0</v>
      </c>
      <c r="X312">
        <f t="shared" si="174"/>
        <v>0</v>
      </c>
      <c r="Y312">
        <f t="shared" si="175"/>
        <v>0</v>
      </c>
      <c r="AA312">
        <v>47538294</v>
      </c>
      <c r="AB312">
        <f t="shared" si="176"/>
        <v>17533.3</v>
      </c>
      <c r="AC312">
        <f t="shared" si="177"/>
        <v>17533.3</v>
      </c>
      <c r="AD312">
        <f>ROUND((((ET312)-(EU312))+AE312),1)</f>
        <v>0</v>
      </c>
      <c r="AE312">
        <f>ROUND((EU312),1)</f>
        <v>0</v>
      </c>
      <c r="AF312">
        <f>ROUND((EV312),1)</f>
        <v>0</v>
      </c>
      <c r="AG312">
        <f t="shared" si="178"/>
        <v>0</v>
      </c>
      <c r="AH312">
        <f>(EW312)</f>
        <v>0</v>
      </c>
      <c r="AI312">
        <f>(EX312)</f>
        <v>0</v>
      </c>
      <c r="AJ312">
        <f t="shared" si="179"/>
        <v>0</v>
      </c>
      <c r="AK312">
        <v>17533.330000000002</v>
      </c>
      <c r="AL312">
        <v>17533.330000000002</v>
      </c>
      <c r="AM312">
        <v>0</v>
      </c>
      <c r="AN312">
        <v>0</v>
      </c>
      <c r="AO312">
        <v>0</v>
      </c>
      <c r="AP312">
        <v>0</v>
      </c>
      <c r="AQ312">
        <v>0</v>
      </c>
      <c r="AR312">
        <v>0</v>
      </c>
      <c r="AS312">
        <v>0</v>
      </c>
      <c r="AT312">
        <v>110</v>
      </c>
      <c r="AU312">
        <v>68</v>
      </c>
      <c r="AV312">
        <v>1</v>
      </c>
      <c r="AW312">
        <v>1</v>
      </c>
      <c r="AZ312">
        <v>1</v>
      </c>
      <c r="BA312">
        <v>1</v>
      </c>
      <c r="BB312">
        <v>1</v>
      </c>
      <c r="BC312">
        <v>1</v>
      </c>
      <c r="BD312" t="s">
        <v>5</v>
      </c>
      <c r="BE312" t="s">
        <v>5</v>
      </c>
      <c r="BF312" t="s">
        <v>5</v>
      </c>
      <c r="BG312" t="s">
        <v>5</v>
      </c>
      <c r="BH312">
        <v>3</v>
      </c>
      <c r="BI312">
        <v>1</v>
      </c>
      <c r="BJ312" t="s">
        <v>5</v>
      </c>
      <c r="BM312">
        <v>8001</v>
      </c>
      <c r="BN312">
        <v>0</v>
      </c>
      <c r="BO312" t="s">
        <v>5</v>
      </c>
      <c r="BP312">
        <v>0</v>
      </c>
      <c r="BQ312">
        <v>2</v>
      </c>
      <c r="BR312">
        <v>0</v>
      </c>
      <c r="BS312">
        <v>1</v>
      </c>
      <c r="BT312">
        <v>1</v>
      </c>
      <c r="BU312">
        <v>1</v>
      </c>
      <c r="BV312">
        <v>1</v>
      </c>
      <c r="BW312">
        <v>1</v>
      </c>
      <c r="BX312">
        <v>1</v>
      </c>
      <c r="BY312" t="s">
        <v>5</v>
      </c>
      <c r="BZ312">
        <v>122</v>
      </c>
      <c r="CA312">
        <v>80</v>
      </c>
      <c r="CE312">
        <v>0</v>
      </c>
      <c r="CF312">
        <v>0</v>
      </c>
      <c r="CG312">
        <v>0</v>
      </c>
      <c r="CM312">
        <v>0</v>
      </c>
      <c r="CN312" t="s">
        <v>5</v>
      </c>
      <c r="CO312">
        <v>0</v>
      </c>
      <c r="CP312">
        <f t="shared" si="180"/>
        <v>35066.6</v>
      </c>
      <c r="CQ312">
        <f t="shared" si="181"/>
        <v>17533.3</v>
      </c>
      <c r="CR312">
        <f t="shared" si="182"/>
        <v>0</v>
      </c>
      <c r="CS312">
        <f t="shared" si="183"/>
        <v>0</v>
      </c>
      <c r="CT312">
        <f t="shared" si="184"/>
        <v>0</v>
      </c>
      <c r="CU312">
        <f t="shared" si="185"/>
        <v>0</v>
      </c>
      <c r="CV312">
        <f t="shared" si="186"/>
        <v>0</v>
      </c>
      <c r="CW312">
        <f t="shared" si="187"/>
        <v>0</v>
      </c>
      <c r="CX312">
        <f t="shared" si="188"/>
        <v>0</v>
      </c>
      <c r="CY312">
        <f t="shared" si="189"/>
        <v>0</v>
      </c>
      <c r="CZ312">
        <f t="shared" si="190"/>
        <v>0</v>
      </c>
      <c r="DC312" t="s">
        <v>5</v>
      </c>
      <c r="DD312" t="s">
        <v>5</v>
      </c>
      <c r="DE312" t="s">
        <v>5</v>
      </c>
      <c r="DF312" t="s">
        <v>5</v>
      </c>
      <c r="DG312" t="s">
        <v>5</v>
      </c>
      <c r="DH312" t="s">
        <v>5</v>
      </c>
      <c r="DI312" t="s">
        <v>5</v>
      </c>
      <c r="DJ312" t="s">
        <v>5</v>
      </c>
      <c r="DK312" t="s">
        <v>5</v>
      </c>
      <c r="DL312" t="s">
        <v>5</v>
      </c>
      <c r="DM312" t="s">
        <v>5</v>
      </c>
      <c r="DN312">
        <v>0</v>
      </c>
      <c r="DO312">
        <v>0</v>
      </c>
      <c r="DP312">
        <v>1</v>
      </c>
      <c r="DQ312">
        <v>1</v>
      </c>
      <c r="DU312">
        <v>1013</v>
      </c>
      <c r="DV312" t="s">
        <v>201</v>
      </c>
      <c r="DW312" t="s">
        <v>201</v>
      </c>
      <c r="DX312">
        <v>1</v>
      </c>
      <c r="EE312">
        <v>44314372</v>
      </c>
      <c r="EF312">
        <v>2</v>
      </c>
      <c r="EG312" t="s">
        <v>91</v>
      </c>
      <c r="EH312">
        <v>0</v>
      </c>
      <c r="EI312" t="s">
        <v>5</v>
      </c>
      <c r="EJ312">
        <v>1</v>
      </c>
      <c r="EK312">
        <v>8001</v>
      </c>
      <c r="EL312" t="s">
        <v>129</v>
      </c>
      <c r="EM312" t="s">
        <v>130</v>
      </c>
      <c r="EO312" t="s">
        <v>5</v>
      </c>
      <c r="EQ312">
        <v>0</v>
      </c>
      <c r="ER312">
        <v>17533.330000000002</v>
      </c>
      <c r="ES312">
        <v>17533.330000000002</v>
      </c>
      <c r="ET312">
        <v>0</v>
      </c>
      <c r="EU312">
        <v>0</v>
      </c>
      <c r="EV312">
        <v>0</v>
      </c>
      <c r="EW312">
        <v>0</v>
      </c>
      <c r="EX312">
        <v>0</v>
      </c>
      <c r="EZ312">
        <v>5</v>
      </c>
      <c r="FC312">
        <v>0</v>
      </c>
      <c r="FD312">
        <v>18</v>
      </c>
      <c r="FF312">
        <v>17533.330000000002</v>
      </c>
      <c r="FQ312">
        <v>0</v>
      </c>
      <c r="FR312">
        <f t="shared" si="191"/>
        <v>0</v>
      </c>
      <c r="FS312">
        <v>0</v>
      </c>
      <c r="FT312" t="s">
        <v>94</v>
      </c>
      <c r="FU312" t="s">
        <v>95</v>
      </c>
      <c r="FX312">
        <v>109.8</v>
      </c>
      <c r="FY312">
        <v>68</v>
      </c>
      <c r="GA312" t="s">
        <v>240</v>
      </c>
      <c r="GD312">
        <v>1</v>
      </c>
      <c r="GF312">
        <v>1296487615</v>
      </c>
      <c r="GG312">
        <v>2</v>
      </c>
      <c r="GH312">
        <v>3</v>
      </c>
      <c r="GI312">
        <v>-2</v>
      </c>
      <c r="GJ312">
        <v>0</v>
      </c>
      <c r="GK312">
        <v>0</v>
      </c>
      <c r="GL312">
        <f t="shared" si="192"/>
        <v>0</v>
      </c>
      <c r="GM312">
        <f t="shared" si="193"/>
        <v>35066.6</v>
      </c>
      <c r="GN312">
        <f t="shared" si="194"/>
        <v>35066.6</v>
      </c>
      <c r="GO312">
        <f t="shared" si="195"/>
        <v>0</v>
      </c>
      <c r="GP312">
        <f t="shared" si="196"/>
        <v>0</v>
      </c>
      <c r="GR312">
        <v>1</v>
      </c>
      <c r="GS312">
        <v>1</v>
      </c>
      <c r="GT312">
        <v>0</v>
      </c>
      <c r="GU312" t="s">
        <v>5</v>
      </c>
      <c r="GV312">
        <f t="shared" si="197"/>
        <v>0</v>
      </c>
      <c r="GW312">
        <v>1</v>
      </c>
      <c r="GX312">
        <f t="shared" si="198"/>
        <v>0</v>
      </c>
      <c r="HA312">
        <v>0</v>
      </c>
      <c r="HB312">
        <v>0</v>
      </c>
      <c r="HC312">
        <f t="shared" si="199"/>
        <v>0</v>
      </c>
      <c r="IK312">
        <v>0</v>
      </c>
    </row>
    <row r="314" spans="1:245" x14ac:dyDescent="0.2">
      <c r="A314" s="2">
        <v>51</v>
      </c>
      <c r="B314" s="2">
        <f>B297</f>
        <v>1</v>
      </c>
      <c r="C314" s="2">
        <f>A297</f>
        <v>5</v>
      </c>
      <c r="D314" s="2">
        <f>ROW(A297)</f>
        <v>297</v>
      </c>
      <c r="E314" s="2"/>
      <c r="F314" s="2" t="str">
        <f>IF(F297&lt;&gt;"",F297,"")</f>
        <v>Новый подраздел</v>
      </c>
      <c r="G314" s="2" t="str">
        <f>IF(G297&lt;&gt;"",G297,"")</f>
        <v>Проемы</v>
      </c>
      <c r="H314" s="2">
        <v>0</v>
      </c>
      <c r="I314" s="2"/>
      <c r="J314" s="2"/>
      <c r="K314" s="2"/>
      <c r="L314" s="2"/>
      <c r="M314" s="2"/>
      <c r="N314" s="2"/>
      <c r="O314" s="2">
        <f t="shared" ref="O314:T314" si="200">ROUND(AB314,1)</f>
        <v>35512.400000000001</v>
      </c>
      <c r="P314" s="2">
        <f t="shared" si="200"/>
        <v>35184</v>
      </c>
      <c r="Q314" s="2">
        <f t="shared" si="200"/>
        <v>45.4</v>
      </c>
      <c r="R314" s="2">
        <f t="shared" si="200"/>
        <v>23.4</v>
      </c>
      <c r="S314" s="2">
        <f t="shared" si="200"/>
        <v>283</v>
      </c>
      <c r="T314" s="2">
        <f t="shared" si="200"/>
        <v>0</v>
      </c>
      <c r="U314" s="2">
        <f>AH314</f>
        <v>0.97289999999999999</v>
      </c>
      <c r="V314" s="2">
        <f>AI314</f>
        <v>5.8499999999999996E-2</v>
      </c>
      <c r="W314" s="2">
        <f>ROUND(AJ314,1)</f>
        <v>0</v>
      </c>
      <c r="X314" s="2">
        <f>ROUND(AK314,1)</f>
        <v>337</v>
      </c>
      <c r="Y314" s="2">
        <f>ROUND(AL314,1)</f>
        <v>208.4</v>
      </c>
      <c r="Z314" s="2"/>
      <c r="AA314" s="2"/>
      <c r="AB314" s="2">
        <f>ROUND(SUMIF(AA301:AA312,"=47538294",O301:O312),1)</f>
        <v>35512.400000000001</v>
      </c>
      <c r="AC314" s="2">
        <f>ROUND(SUMIF(AA301:AA312,"=47538294",P301:P312),1)</f>
        <v>35184</v>
      </c>
      <c r="AD314" s="2">
        <f>ROUND(SUMIF(AA301:AA312,"=47538294",Q301:Q312),1)</f>
        <v>45.4</v>
      </c>
      <c r="AE314" s="2">
        <f>ROUND(SUMIF(AA301:AA312,"=47538294",R301:R312),1)</f>
        <v>23.4</v>
      </c>
      <c r="AF314" s="2">
        <f>ROUND(SUMIF(AA301:AA312,"=47538294",S301:S312),1)</f>
        <v>283</v>
      </c>
      <c r="AG314" s="2">
        <f>ROUND(SUMIF(AA301:AA312,"=47538294",T301:T312),1)</f>
        <v>0</v>
      </c>
      <c r="AH314" s="2">
        <f>SUMIF(AA301:AA312,"=47538294",U301:U312)</f>
        <v>0.97289999999999999</v>
      </c>
      <c r="AI314" s="2">
        <f>SUMIF(AA301:AA312,"=47538294",V301:V312)</f>
        <v>5.8499999999999996E-2</v>
      </c>
      <c r="AJ314" s="2">
        <f>ROUND(SUMIF(AA301:AA312,"=47538294",W301:W312),1)</f>
        <v>0</v>
      </c>
      <c r="AK314" s="2">
        <f>ROUND(SUMIF(AA301:AA312,"=47538294",X301:X312),1)</f>
        <v>337</v>
      </c>
      <c r="AL314" s="2">
        <f>ROUND(SUMIF(AA301:AA312,"=47538294",Y301:Y312),1)</f>
        <v>208.4</v>
      </c>
      <c r="AM314" s="2"/>
      <c r="AN314" s="2"/>
      <c r="AO314" s="2">
        <f t="shared" ref="AO314:BD314" si="201">ROUND(BX314,1)</f>
        <v>0</v>
      </c>
      <c r="AP314" s="2">
        <f t="shared" si="201"/>
        <v>0</v>
      </c>
      <c r="AQ314" s="2">
        <f t="shared" si="201"/>
        <v>0</v>
      </c>
      <c r="AR314" s="2">
        <f t="shared" si="201"/>
        <v>36057.800000000003</v>
      </c>
      <c r="AS314" s="2">
        <f t="shared" si="201"/>
        <v>36057.800000000003</v>
      </c>
      <c r="AT314" s="2">
        <f t="shared" si="201"/>
        <v>0</v>
      </c>
      <c r="AU314" s="2">
        <f t="shared" si="201"/>
        <v>0</v>
      </c>
      <c r="AV314" s="2">
        <f t="shared" si="201"/>
        <v>35184</v>
      </c>
      <c r="AW314" s="2">
        <f t="shared" si="201"/>
        <v>35184</v>
      </c>
      <c r="AX314" s="2">
        <f t="shared" si="201"/>
        <v>0</v>
      </c>
      <c r="AY314" s="2">
        <f t="shared" si="201"/>
        <v>35184</v>
      </c>
      <c r="AZ314" s="2">
        <f t="shared" si="201"/>
        <v>0</v>
      </c>
      <c r="BA314" s="2">
        <f t="shared" si="201"/>
        <v>0</v>
      </c>
      <c r="BB314" s="2">
        <f t="shared" si="201"/>
        <v>0</v>
      </c>
      <c r="BC314" s="2">
        <f t="shared" si="201"/>
        <v>0</v>
      </c>
      <c r="BD314" s="2">
        <f t="shared" si="201"/>
        <v>0</v>
      </c>
      <c r="BE314" s="2"/>
      <c r="BF314" s="2"/>
      <c r="BG314" s="2"/>
      <c r="BH314" s="2"/>
      <c r="BI314" s="2"/>
      <c r="BJ314" s="2"/>
      <c r="BK314" s="2"/>
      <c r="BL314" s="2"/>
      <c r="BM314" s="2"/>
      <c r="BN314" s="2"/>
      <c r="BO314" s="2"/>
      <c r="BP314" s="2"/>
      <c r="BQ314" s="2"/>
      <c r="BR314" s="2"/>
      <c r="BS314" s="2"/>
      <c r="BT314" s="2"/>
      <c r="BU314" s="2"/>
      <c r="BV314" s="2"/>
      <c r="BW314" s="2"/>
      <c r="BX314" s="2">
        <f>ROUND(SUMIF(AA301:AA312,"=47538294",FQ301:FQ312),1)</f>
        <v>0</v>
      </c>
      <c r="BY314" s="2">
        <f>ROUND(SUMIF(AA301:AA312,"=47538294",FR301:FR312),1)</f>
        <v>0</v>
      </c>
      <c r="BZ314" s="2">
        <f>ROUND(SUMIF(AA301:AA312,"=47538294",GL301:GL312),1)</f>
        <v>0</v>
      </c>
      <c r="CA314" s="2">
        <f>ROUND(SUMIF(AA301:AA312,"=47538294",GM301:GM312),1)</f>
        <v>36057.800000000003</v>
      </c>
      <c r="CB314" s="2">
        <f>ROUND(SUMIF(AA301:AA312,"=47538294",GN301:GN312),1)</f>
        <v>36057.800000000003</v>
      </c>
      <c r="CC314" s="2">
        <f>ROUND(SUMIF(AA301:AA312,"=47538294",GO301:GO312),1)</f>
        <v>0</v>
      </c>
      <c r="CD314" s="2">
        <f>ROUND(SUMIF(AA301:AA312,"=47538294",GP301:GP312),1)</f>
        <v>0</v>
      </c>
      <c r="CE314" s="2">
        <f>AC314-BX314</f>
        <v>35184</v>
      </c>
      <c r="CF314" s="2">
        <f>AC314-BY314</f>
        <v>35184</v>
      </c>
      <c r="CG314" s="2">
        <f>BX314-BZ314</f>
        <v>0</v>
      </c>
      <c r="CH314" s="2">
        <f>AC314-BX314-BY314+BZ314</f>
        <v>35184</v>
      </c>
      <c r="CI314" s="2">
        <f>BY314-BZ314</f>
        <v>0</v>
      </c>
      <c r="CJ314" s="2">
        <f>ROUND(SUMIF(AA301:AA312,"=47538294",GX301:GX312),1)</f>
        <v>0</v>
      </c>
      <c r="CK314" s="2">
        <f>ROUND(SUMIF(AA301:AA312,"=47538294",GY301:GY312),1)</f>
        <v>0</v>
      </c>
      <c r="CL314" s="2">
        <f>ROUND(SUMIF(AA301:AA312,"=47538294",GZ301:GZ312),1)</f>
        <v>0</v>
      </c>
      <c r="CM314" s="2">
        <f>ROUND(SUMIF(AA301:AA312,"=47538294",HD301:HD312),1)</f>
        <v>0</v>
      </c>
      <c r="CN314" s="2"/>
      <c r="CO314" s="2"/>
      <c r="CP314" s="2"/>
      <c r="CQ314" s="2"/>
      <c r="CR314" s="2"/>
      <c r="CS314" s="2"/>
      <c r="CT314" s="2"/>
      <c r="CU314" s="2"/>
      <c r="CV314" s="2"/>
      <c r="CW314" s="2"/>
      <c r="CX314" s="2"/>
      <c r="CY314" s="2"/>
      <c r="CZ314" s="2"/>
      <c r="DA314" s="2"/>
      <c r="DB314" s="2"/>
      <c r="DC314" s="2"/>
      <c r="DD314" s="2"/>
      <c r="DE314" s="2"/>
      <c r="DF314" s="2"/>
      <c r="DG314" s="3"/>
      <c r="DH314" s="3"/>
      <c r="DI314" s="3"/>
      <c r="DJ314" s="3"/>
      <c r="DK314" s="3"/>
      <c r="DL314" s="3"/>
      <c r="DM314" s="3"/>
      <c r="DN314" s="3"/>
      <c r="DO314" s="3"/>
      <c r="DP314" s="3"/>
      <c r="DQ314" s="3"/>
      <c r="DR314" s="3"/>
      <c r="DS314" s="3"/>
      <c r="DT314" s="3"/>
      <c r="DU314" s="3"/>
      <c r="DV314" s="3"/>
      <c r="DW314" s="3"/>
      <c r="DX314" s="3"/>
      <c r="DY314" s="3"/>
      <c r="DZ314" s="3"/>
      <c r="EA314" s="3"/>
      <c r="EB314" s="3"/>
      <c r="EC314" s="3"/>
      <c r="ED314" s="3"/>
      <c r="EE314" s="3"/>
      <c r="EF314" s="3"/>
      <c r="EG314" s="3"/>
      <c r="EH314" s="3"/>
      <c r="EI314" s="3"/>
      <c r="EJ314" s="3"/>
      <c r="EK314" s="3"/>
      <c r="EL314" s="3"/>
      <c r="EM314" s="3"/>
      <c r="EN314" s="3"/>
      <c r="EO314" s="3"/>
      <c r="EP314" s="3"/>
      <c r="EQ314" s="3"/>
      <c r="ER314" s="3"/>
      <c r="ES314" s="3"/>
      <c r="ET314" s="3"/>
      <c r="EU314" s="3"/>
      <c r="EV314" s="3"/>
      <c r="EW314" s="3"/>
      <c r="EX314" s="3"/>
      <c r="EY314" s="3"/>
      <c r="EZ314" s="3"/>
      <c r="FA314" s="3"/>
      <c r="FB314" s="3"/>
      <c r="FC314" s="3"/>
      <c r="FD314" s="3"/>
      <c r="FE314" s="3"/>
      <c r="FF314" s="3"/>
      <c r="FG314" s="3"/>
      <c r="FH314" s="3"/>
      <c r="FI314" s="3"/>
      <c r="FJ314" s="3"/>
      <c r="FK314" s="3"/>
      <c r="FL314" s="3"/>
      <c r="FM314" s="3"/>
      <c r="FN314" s="3"/>
      <c r="FO314" s="3"/>
      <c r="FP314" s="3"/>
      <c r="FQ314" s="3"/>
      <c r="FR314" s="3"/>
      <c r="FS314" s="3"/>
      <c r="FT314" s="3"/>
      <c r="FU314" s="3"/>
      <c r="FV314" s="3"/>
      <c r="FW314" s="3"/>
      <c r="FX314" s="3"/>
      <c r="FY314" s="3"/>
      <c r="FZ314" s="3"/>
      <c r="GA314" s="3"/>
      <c r="GB314" s="3"/>
      <c r="GC314" s="3"/>
      <c r="GD314" s="3"/>
      <c r="GE314" s="3"/>
      <c r="GF314" s="3"/>
      <c r="GG314" s="3"/>
      <c r="GH314" s="3"/>
      <c r="GI314" s="3"/>
      <c r="GJ314" s="3"/>
      <c r="GK314" s="3"/>
      <c r="GL314" s="3"/>
      <c r="GM314" s="3"/>
      <c r="GN314" s="3"/>
      <c r="GO314" s="3"/>
      <c r="GP314" s="3"/>
      <c r="GQ314" s="3"/>
      <c r="GR314" s="3"/>
      <c r="GS314" s="3"/>
      <c r="GT314" s="3"/>
      <c r="GU314" s="3"/>
      <c r="GV314" s="3"/>
      <c r="GW314" s="3"/>
      <c r="GX314" s="3">
        <v>0</v>
      </c>
    </row>
    <row r="316" spans="1:245" x14ac:dyDescent="0.2">
      <c r="A316" s="4">
        <v>50</v>
      </c>
      <c r="B316" s="4">
        <v>0</v>
      </c>
      <c r="C316" s="4">
        <v>0</v>
      </c>
      <c r="D316" s="4">
        <v>1</v>
      </c>
      <c r="E316" s="4">
        <v>201</v>
      </c>
      <c r="F316" s="4">
        <f>ROUND(Source!O314,O316)</f>
        <v>35512.400000000001</v>
      </c>
      <c r="G316" s="4" t="s">
        <v>32</v>
      </c>
      <c r="H316" s="4" t="s">
        <v>33</v>
      </c>
      <c r="I316" s="4"/>
      <c r="J316" s="4"/>
      <c r="K316" s="4">
        <v>201</v>
      </c>
      <c r="L316" s="4">
        <v>1</v>
      </c>
      <c r="M316" s="4">
        <v>3</v>
      </c>
      <c r="N316" s="4" t="s">
        <v>5</v>
      </c>
      <c r="O316" s="4">
        <v>1</v>
      </c>
      <c r="P316" s="4"/>
      <c r="Q316" s="4"/>
      <c r="R316" s="4"/>
      <c r="S316" s="4"/>
      <c r="T316" s="4"/>
      <c r="U316" s="4"/>
      <c r="V316" s="4"/>
      <c r="W316" s="4"/>
    </row>
    <row r="317" spans="1:245" x14ac:dyDescent="0.2">
      <c r="A317" s="4">
        <v>50</v>
      </c>
      <c r="B317" s="4">
        <v>0</v>
      </c>
      <c r="C317" s="4">
        <v>0</v>
      </c>
      <c r="D317" s="4">
        <v>1</v>
      </c>
      <c r="E317" s="4">
        <v>202</v>
      </c>
      <c r="F317" s="4">
        <f>ROUND(Source!P314,O317)</f>
        <v>35184</v>
      </c>
      <c r="G317" s="4" t="s">
        <v>34</v>
      </c>
      <c r="H317" s="4" t="s">
        <v>35</v>
      </c>
      <c r="I317" s="4"/>
      <c r="J317" s="4"/>
      <c r="K317" s="4">
        <v>202</v>
      </c>
      <c r="L317" s="4">
        <v>2</v>
      </c>
      <c r="M317" s="4">
        <v>3</v>
      </c>
      <c r="N317" s="4" t="s">
        <v>5</v>
      </c>
      <c r="O317" s="4">
        <v>1</v>
      </c>
      <c r="P317" s="4"/>
      <c r="Q317" s="4"/>
      <c r="R317" s="4"/>
      <c r="S317" s="4"/>
      <c r="T317" s="4"/>
      <c r="U317" s="4"/>
      <c r="V317" s="4"/>
      <c r="W317" s="4"/>
    </row>
    <row r="318" spans="1:245" x14ac:dyDescent="0.2">
      <c r="A318" s="4">
        <v>50</v>
      </c>
      <c r="B318" s="4">
        <v>0</v>
      </c>
      <c r="C318" s="4">
        <v>0</v>
      </c>
      <c r="D318" s="4">
        <v>1</v>
      </c>
      <c r="E318" s="4">
        <v>222</v>
      </c>
      <c r="F318" s="4">
        <f>ROUND(Source!AO314,O318)</f>
        <v>0</v>
      </c>
      <c r="G318" s="4" t="s">
        <v>36</v>
      </c>
      <c r="H318" s="4" t="s">
        <v>37</v>
      </c>
      <c r="I318" s="4"/>
      <c r="J318" s="4"/>
      <c r="K318" s="4">
        <v>222</v>
      </c>
      <c r="L318" s="4">
        <v>3</v>
      </c>
      <c r="M318" s="4">
        <v>3</v>
      </c>
      <c r="N318" s="4" t="s">
        <v>5</v>
      </c>
      <c r="O318" s="4">
        <v>1</v>
      </c>
      <c r="P318" s="4"/>
      <c r="Q318" s="4"/>
      <c r="R318" s="4"/>
      <c r="S318" s="4"/>
      <c r="T318" s="4"/>
      <c r="U318" s="4"/>
      <c r="V318" s="4"/>
      <c r="W318" s="4"/>
    </row>
    <row r="319" spans="1:245" x14ac:dyDescent="0.2">
      <c r="A319" s="4">
        <v>50</v>
      </c>
      <c r="B319" s="4">
        <v>0</v>
      </c>
      <c r="C319" s="4">
        <v>0</v>
      </c>
      <c r="D319" s="4">
        <v>1</v>
      </c>
      <c r="E319" s="4">
        <v>225</v>
      </c>
      <c r="F319" s="4">
        <f>ROUND(Source!AV314,O319)</f>
        <v>35184</v>
      </c>
      <c r="G319" s="4" t="s">
        <v>38</v>
      </c>
      <c r="H319" s="4" t="s">
        <v>39</v>
      </c>
      <c r="I319" s="4"/>
      <c r="J319" s="4"/>
      <c r="K319" s="4">
        <v>225</v>
      </c>
      <c r="L319" s="4">
        <v>4</v>
      </c>
      <c r="M319" s="4">
        <v>3</v>
      </c>
      <c r="N319" s="4" t="s">
        <v>5</v>
      </c>
      <c r="O319" s="4">
        <v>1</v>
      </c>
      <c r="P319" s="4"/>
      <c r="Q319" s="4"/>
      <c r="R319" s="4"/>
      <c r="S319" s="4"/>
      <c r="T319" s="4"/>
      <c r="U319" s="4"/>
      <c r="V319" s="4"/>
      <c r="W319" s="4"/>
    </row>
    <row r="320" spans="1:245" x14ac:dyDescent="0.2">
      <c r="A320" s="4">
        <v>50</v>
      </c>
      <c r="B320" s="4">
        <v>0</v>
      </c>
      <c r="C320" s="4">
        <v>0</v>
      </c>
      <c r="D320" s="4">
        <v>1</v>
      </c>
      <c r="E320" s="4">
        <v>226</v>
      </c>
      <c r="F320" s="4">
        <f>ROUND(Source!AW314,O320)</f>
        <v>35184</v>
      </c>
      <c r="G320" s="4" t="s">
        <v>40</v>
      </c>
      <c r="H320" s="4" t="s">
        <v>41</v>
      </c>
      <c r="I320" s="4"/>
      <c r="J320" s="4"/>
      <c r="K320" s="4">
        <v>226</v>
      </c>
      <c r="L320" s="4">
        <v>5</v>
      </c>
      <c r="M320" s="4">
        <v>3</v>
      </c>
      <c r="N320" s="4" t="s">
        <v>5</v>
      </c>
      <c r="O320" s="4">
        <v>1</v>
      </c>
      <c r="P320" s="4"/>
      <c r="Q320" s="4"/>
      <c r="R320" s="4"/>
      <c r="S320" s="4"/>
      <c r="T320" s="4"/>
      <c r="U320" s="4"/>
      <c r="V320" s="4"/>
      <c r="W320" s="4"/>
    </row>
    <row r="321" spans="1:23" x14ac:dyDescent="0.2">
      <c r="A321" s="4">
        <v>50</v>
      </c>
      <c r="B321" s="4">
        <v>0</v>
      </c>
      <c r="C321" s="4">
        <v>0</v>
      </c>
      <c r="D321" s="4">
        <v>1</v>
      </c>
      <c r="E321" s="4">
        <v>227</v>
      </c>
      <c r="F321" s="4">
        <f>ROUND(Source!AX314,O321)</f>
        <v>0</v>
      </c>
      <c r="G321" s="4" t="s">
        <v>42</v>
      </c>
      <c r="H321" s="4" t="s">
        <v>43</v>
      </c>
      <c r="I321" s="4"/>
      <c r="J321" s="4"/>
      <c r="K321" s="4">
        <v>227</v>
      </c>
      <c r="L321" s="4">
        <v>6</v>
      </c>
      <c r="M321" s="4">
        <v>3</v>
      </c>
      <c r="N321" s="4" t="s">
        <v>5</v>
      </c>
      <c r="O321" s="4">
        <v>1</v>
      </c>
      <c r="P321" s="4"/>
      <c r="Q321" s="4"/>
      <c r="R321" s="4"/>
      <c r="S321" s="4"/>
      <c r="T321" s="4"/>
      <c r="U321" s="4"/>
      <c r="V321" s="4"/>
      <c r="W321" s="4"/>
    </row>
    <row r="322" spans="1:23" x14ac:dyDescent="0.2">
      <c r="A322" s="4">
        <v>50</v>
      </c>
      <c r="B322" s="4">
        <v>0</v>
      </c>
      <c r="C322" s="4">
        <v>0</v>
      </c>
      <c r="D322" s="4">
        <v>1</v>
      </c>
      <c r="E322" s="4">
        <v>228</v>
      </c>
      <c r="F322" s="4">
        <f>ROUND(Source!AY314,O322)</f>
        <v>35184</v>
      </c>
      <c r="G322" s="4" t="s">
        <v>44</v>
      </c>
      <c r="H322" s="4" t="s">
        <v>45</v>
      </c>
      <c r="I322" s="4"/>
      <c r="J322" s="4"/>
      <c r="K322" s="4">
        <v>228</v>
      </c>
      <c r="L322" s="4">
        <v>7</v>
      </c>
      <c r="M322" s="4">
        <v>3</v>
      </c>
      <c r="N322" s="4" t="s">
        <v>5</v>
      </c>
      <c r="O322" s="4">
        <v>1</v>
      </c>
      <c r="P322" s="4"/>
      <c r="Q322" s="4"/>
      <c r="R322" s="4"/>
      <c r="S322" s="4"/>
      <c r="T322" s="4"/>
      <c r="U322" s="4"/>
      <c r="V322" s="4"/>
      <c r="W322" s="4"/>
    </row>
    <row r="323" spans="1:23" x14ac:dyDescent="0.2">
      <c r="A323" s="4">
        <v>50</v>
      </c>
      <c r="B323" s="4">
        <v>0</v>
      </c>
      <c r="C323" s="4">
        <v>0</v>
      </c>
      <c r="D323" s="4">
        <v>1</v>
      </c>
      <c r="E323" s="4">
        <v>216</v>
      </c>
      <c r="F323" s="4">
        <f>ROUND(Source!AP314,O323)</f>
        <v>0</v>
      </c>
      <c r="G323" s="4" t="s">
        <v>46</v>
      </c>
      <c r="H323" s="4" t="s">
        <v>47</v>
      </c>
      <c r="I323" s="4"/>
      <c r="J323" s="4"/>
      <c r="K323" s="4">
        <v>216</v>
      </c>
      <c r="L323" s="4">
        <v>8</v>
      </c>
      <c r="M323" s="4">
        <v>3</v>
      </c>
      <c r="N323" s="4" t="s">
        <v>5</v>
      </c>
      <c r="O323" s="4">
        <v>1</v>
      </c>
      <c r="P323" s="4"/>
      <c r="Q323" s="4"/>
      <c r="R323" s="4"/>
      <c r="S323" s="4"/>
      <c r="T323" s="4"/>
      <c r="U323" s="4"/>
      <c r="V323" s="4"/>
      <c r="W323" s="4"/>
    </row>
    <row r="324" spans="1:23" x14ac:dyDescent="0.2">
      <c r="A324" s="4">
        <v>50</v>
      </c>
      <c r="B324" s="4">
        <v>0</v>
      </c>
      <c r="C324" s="4">
        <v>0</v>
      </c>
      <c r="D324" s="4">
        <v>1</v>
      </c>
      <c r="E324" s="4">
        <v>223</v>
      </c>
      <c r="F324" s="4">
        <f>ROUND(Source!AQ314,O324)</f>
        <v>0</v>
      </c>
      <c r="G324" s="4" t="s">
        <v>48</v>
      </c>
      <c r="H324" s="4" t="s">
        <v>49</v>
      </c>
      <c r="I324" s="4"/>
      <c r="J324" s="4"/>
      <c r="K324" s="4">
        <v>223</v>
      </c>
      <c r="L324" s="4">
        <v>9</v>
      </c>
      <c r="M324" s="4">
        <v>3</v>
      </c>
      <c r="N324" s="4" t="s">
        <v>5</v>
      </c>
      <c r="O324" s="4">
        <v>1</v>
      </c>
      <c r="P324" s="4"/>
      <c r="Q324" s="4"/>
      <c r="R324" s="4"/>
      <c r="S324" s="4"/>
      <c r="T324" s="4"/>
      <c r="U324" s="4"/>
      <c r="V324" s="4"/>
      <c r="W324" s="4"/>
    </row>
    <row r="325" spans="1:23" x14ac:dyDescent="0.2">
      <c r="A325" s="4">
        <v>50</v>
      </c>
      <c r="B325" s="4">
        <v>0</v>
      </c>
      <c r="C325" s="4">
        <v>0</v>
      </c>
      <c r="D325" s="4">
        <v>1</v>
      </c>
      <c r="E325" s="4">
        <v>229</v>
      </c>
      <c r="F325" s="4">
        <f>ROUND(Source!AZ314,O325)</f>
        <v>0</v>
      </c>
      <c r="G325" s="4" t="s">
        <v>50</v>
      </c>
      <c r="H325" s="4" t="s">
        <v>51</v>
      </c>
      <c r="I325" s="4"/>
      <c r="J325" s="4"/>
      <c r="K325" s="4">
        <v>229</v>
      </c>
      <c r="L325" s="4">
        <v>10</v>
      </c>
      <c r="M325" s="4">
        <v>3</v>
      </c>
      <c r="N325" s="4" t="s">
        <v>5</v>
      </c>
      <c r="O325" s="4">
        <v>1</v>
      </c>
      <c r="P325" s="4"/>
      <c r="Q325" s="4"/>
      <c r="R325" s="4"/>
      <c r="S325" s="4"/>
      <c r="T325" s="4"/>
      <c r="U325" s="4"/>
      <c r="V325" s="4"/>
      <c r="W325" s="4"/>
    </row>
    <row r="326" spans="1:23" x14ac:dyDescent="0.2">
      <c r="A326" s="4">
        <v>50</v>
      </c>
      <c r="B326" s="4">
        <v>0</v>
      </c>
      <c r="C326" s="4">
        <v>0</v>
      </c>
      <c r="D326" s="4">
        <v>1</v>
      </c>
      <c r="E326" s="4">
        <v>203</v>
      </c>
      <c r="F326" s="4">
        <f>ROUND(Source!Q314,O326)</f>
        <v>45.4</v>
      </c>
      <c r="G326" s="4" t="s">
        <v>52</v>
      </c>
      <c r="H326" s="4" t="s">
        <v>53</v>
      </c>
      <c r="I326" s="4"/>
      <c r="J326" s="4"/>
      <c r="K326" s="4">
        <v>203</v>
      </c>
      <c r="L326" s="4">
        <v>11</v>
      </c>
      <c r="M326" s="4">
        <v>3</v>
      </c>
      <c r="N326" s="4" t="s">
        <v>5</v>
      </c>
      <c r="O326" s="4">
        <v>1</v>
      </c>
      <c r="P326" s="4"/>
      <c r="Q326" s="4"/>
      <c r="R326" s="4"/>
      <c r="S326" s="4"/>
      <c r="T326" s="4"/>
      <c r="U326" s="4"/>
      <c r="V326" s="4"/>
      <c r="W326" s="4"/>
    </row>
    <row r="327" spans="1:23" x14ac:dyDescent="0.2">
      <c r="A327" s="4">
        <v>50</v>
      </c>
      <c r="B327" s="4">
        <v>0</v>
      </c>
      <c r="C327" s="4">
        <v>0</v>
      </c>
      <c r="D327" s="4">
        <v>1</v>
      </c>
      <c r="E327" s="4">
        <v>231</v>
      </c>
      <c r="F327" s="4">
        <f>ROUND(Source!BB314,O327)</f>
        <v>0</v>
      </c>
      <c r="G327" s="4" t="s">
        <v>54</v>
      </c>
      <c r="H327" s="4" t="s">
        <v>55</v>
      </c>
      <c r="I327" s="4"/>
      <c r="J327" s="4"/>
      <c r="K327" s="4">
        <v>231</v>
      </c>
      <c r="L327" s="4">
        <v>12</v>
      </c>
      <c r="M327" s="4">
        <v>3</v>
      </c>
      <c r="N327" s="4" t="s">
        <v>5</v>
      </c>
      <c r="O327" s="4">
        <v>1</v>
      </c>
      <c r="P327" s="4"/>
      <c r="Q327" s="4"/>
      <c r="R327" s="4"/>
      <c r="S327" s="4"/>
      <c r="T327" s="4"/>
      <c r="U327" s="4"/>
      <c r="V327" s="4"/>
      <c r="W327" s="4"/>
    </row>
    <row r="328" spans="1:23" x14ac:dyDescent="0.2">
      <c r="A328" s="4">
        <v>50</v>
      </c>
      <c r="B328" s="4">
        <v>0</v>
      </c>
      <c r="C328" s="4">
        <v>0</v>
      </c>
      <c r="D328" s="4">
        <v>1</v>
      </c>
      <c r="E328" s="4">
        <v>204</v>
      </c>
      <c r="F328" s="4">
        <f>ROUND(Source!R314,O328)</f>
        <v>23.4</v>
      </c>
      <c r="G328" s="4" t="s">
        <v>56</v>
      </c>
      <c r="H328" s="4" t="s">
        <v>57</v>
      </c>
      <c r="I328" s="4"/>
      <c r="J328" s="4"/>
      <c r="K328" s="4">
        <v>204</v>
      </c>
      <c r="L328" s="4">
        <v>13</v>
      </c>
      <c r="M328" s="4">
        <v>3</v>
      </c>
      <c r="N328" s="4" t="s">
        <v>5</v>
      </c>
      <c r="O328" s="4">
        <v>1</v>
      </c>
      <c r="P328" s="4"/>
      <c r="Q328" s="4"/>
      <c r="R328" s="4"/>
      <c r="S328" s="4"/>
      <c r="T328" s="4"/>
      <c r="U328" s="4"/>
      <c r="V328" s="4"/>
      <c r="W328" s="4"/>
    </row>
    <row r="329" spans="1:23" x14ac:dyDescent="0.2">
      <c r="A329" s="4">
        <v>50</v>
      </c>
      <c r="B329" s="4">
        <v>0</v>
      </c>
      <c r="C329" s="4">
        <v>0</v>
      </c>
      <c r="D329" s="4">
        <v>1</v>
      </c>
      <c r="E329" s="4">
        <v>205</v>
      </c>
      <c r="F329" s="4">
        <f>ROUND(Source!S314,O329)</f>
        <v>283</v>
      </c>
      <c r="G329" s="4" t="s">
        <v>58</v>
      </c>
      <c r="H329" s="4" t="s">
        <v>59</v>
      </c>
      <c r="I329" s="4"/>
      <c r="J329" s="4"/>
      <c r="K329" s="4">
        <v>205</v>
      </c>
      <c r="L329" s="4">
        <v>14</v>
      </c>
      <c r="M329" s="4">
        <v>3</v>
      </c>
      <c r="N329" s="4" t="s">
        <v>5</v>
      </c>
      <c r="O329" s="4">
        <v>1</v>
      </c>
      <c r="P329" s="4"/>
      <c r="Q329" s="4"/>
      <c r="R329" s="4"/>
      <c r="S329" s="4"/>
      <c r="T329" s="4"/>
      <c r="U329" s="4"/>
      <c r="V329" s="4"/>
      <c r="W329" s="4"/>
    </row>
    <row r="330" spans="1:23" x14ac:dyDescent="0.2">
      <c r="A330" s="4">
        <v>50</v>
      </c>
      <c r="B330" s="4">
        <v>0</v>
      </c>
      <c r="C330" s="4">
        <v>0</v>
      </c>
      <c r="D330" s="4">
        <v>1</v>
      </c>
      <c r="E330" s="4">
        <v>232</v>
      </c>
      <c r="F330" s="4">
        <f>ROUND(Source!BC314,O330)</f>
        <v>0</v>
      </c>
      <c r="G330" s="4" t="s">
        <v>60</v>
      </c>
      <c r="H330" s="4" t="s">
        <v>61</v>
      </c>
      <c r="I330" s="4"/>
      <c r="J330" s="4"/>
      <c r="K330" s="4">
        <v>232</v>
      </c>
      <c r="L330" s="4">
        <v>15</v>
      </c>
      <c r="M330" s="4">
        <v>3</v>
      </c>
      <c r="N330" s="4" t="s">
        <v>5</v>
      </c>
      <c r="O330" s="4">
        <v>1</v>
      </c>
      <c r="P330" s="4"/>
      <c r="Q330" s="4"/>
      <c r="R330" s="4"/>
      <c r="S330" s="4"/>
      <c r="T330" s="4"/>
      <c r="U330" s="4"/>
      <c r="V330" s="4"/>
      <c r="W330" s="4"/>
    </row>
    <row r="331" spans="1:23" x14ac:dyDescent="0.2">
      <c r="A331" s="4">
        <v>50</v>
      </c>
      <c r="B331" s="4">
        <v>0</v>
      </c>
      <c r="C331" s="4">
        <v>0</v>
      </c>
      <c r="D331" s="4">
        <v>1</v>
      </c>
      <c r="E331" s="4">
        <v>214</v>
      </c>
      <c r="F331" s="4">
        <f>ROUND(Source!AS314,O331)</f>
        <v>36057.800000000003</v>
      </c>
      <c r="G331" s="4" t="s">
        <v>62</v>
      </c>
      <c r="H331" s="4" t="s">
        <v>63</v>
      </c>
      <c r="I331" s="4"/>
      <c r="J331" s="4"/>
      <c r="K331" s="4">
        <v>214</v>
      </c>
      <c r="L331" s="4">
        <v>16</v>
      </c>
      <c r="M331" s="4">
        <v>3</v>
      </c>
      <c r="N331" s="4" t="s">
        <v>5</v>
      </c>
      <c r="O331" s="4">
        <v>1</v>
      </c>
      <c r="P331" s="4"/>
      <c r="Q331" s="4"/>
      <c r="R331" s="4"/>
      <c r="S331" s="4"/>
      <c r="T331" s="4"/>
      <c r="U331" s="4"/>
      <c r="V331" s="4"/>
      <c r="W331" s="4"/>
    </row>
    <row r="332" spans="1:23" x14ac:dyDescent="0.2">
      <c r="A332" s="4">
        <v>50</v>
      </c>
      <c r="B332" s="4">
        <v>0</v>
      </c>
      <c r="C332" s="4">
        <v>0</v>
      </c>
      <c r="D332" s="4">
        <v>1</v>
      </c>
      <c r="E332" s="4">
        <v>215</v>
      </c>
      <c r="F332" s="4">
        <f>ROUND(Source!AT314,O332)</f>
        <v>0</v>
      </c>
      <c r="G332" s="4" t="s">
        <v>64</v>
      </c>
      <c r="H332" s="4" t="s">
        <v>65</v>
      </c>
      <c r="I332" s="4"/>
      <c r="J332" s="4"/>
      <c r="K332" s="4">
        <v>215</v>
      </c>
      <c r="L332" s="4">
        <v>17</v>
      </c>
      <c r="M332" s="4">
        <v>3</v>
      </c>
      <c r="N332" s="4" t="s">
        <v>5</v>
      </c>
      <c r="O332" s="4">
        <v>1</v>
      </c>
      <c r="P332" s="4"/>
      <c r="Q332" s="4"/>
      <c r="R332" s="4"/>
      <c r="S332" s="4"/>
      <c r="T332" s="4"/>
      <c r="U332" s="4"/>
      <c r="V332" s="4"/>
      <c r="W332" s="4"/>
    </row>
    <row r="333" spans="1:23" x14ac:dyDescent="0.2">
      <c r="A333" s="4">
        <v>50</v>
      </c>
      <c r="B333" s="4">
        <v>0</v>
      </c>
      <c r="C333" s="4">
        <v>0</v>
      </c>
      <c r="D333" s="4">
        <v>1</v>
      </c>
      <c r="E333" s="4">
        <v>217</v>
      </c>
      <c r="F333" s="4">
        <f>ROUND(Source!AU314,O333)</f>
        <v>0</v>
      </c>
      <c r="G333" s="4" t="s">
        <v>66</v>
      </c>
      <c r="H333" s="4" t="s">
        <v>67</v>
      </c>
      <c r="I333" s="4"/>
      <c r="J333" s="4"/>
      <c r="K333" s="4">
        <v>217</v>
      </c>
      <c r="L333" s="4">
        <v>18</v>
      </c>
      <c r="M333" s="4">
        <v>3</v>
      </c>
      <c r="N333" s="4" t="s">
        <v>5</v>
      </c>
      <c r="O333" s="4">
        <v>1</v>
      </c>
      <c r="P333" s="4"/>
      <c r="Q333" s="4"/>
      <c r="R333" s="4"/>
      <c r="S333" s="4"/>
      <c r="T333" s="4"/>
      <c r="U333" s="4"/>
      <c r="V333" s="4"/>
      <c r="W333" s="4"/>
    </row>
    <row r="334" spans="1:23" x14ac:dyDescent="0.2">
      <c r="A334" s="4">
        <v>50</v>
      </c>
      <c r="B334" s="4">
        <v>0</v>
      </c>
      <c r="C334" s="4">
        <v>0</v>
      </c>
      <c r="D334" s="4">
        <v>1</v>
      </c>
      <c r="E334" s="4">
        <v>230</v>
      </c>
      <c r="F334" s="4">
        <f>ROUND(Source!BA314,O334)</f>
        <v>0</v>
      </c>
      <c r="G334" s="4" t="s">
        <v>68</v>
      </c>
      <c r="H334" s="4" t="s">
        <v>69</v>
      </c>
      <c r="I334" s="4"/>
      <c r="J334" s="4"/>
      <c r="K334" s="4">
        <v>230</v>
      </c>
      <c r="L334" s="4">
        <v>19</v>
      </c>
      <c r="M334" s="4">
        <v>3</v>
      </c>
      <c r="N334" s="4" t="s">
        <v>5</v>
      </c>
      <c r="O334" s="4">
        <v>1</v>
      </c>
      <c r="P334" s="4"/>
      <c r="Q334" s="4"/>
      <c r="R334" s="4"/>
      <c r="S334" s="4"/>
      <c r="T334" s="4"/>
      <c r="U334" s="4"/>
      <c r="V334" s="4"/>
      <c r="W334" s="4"/>
    </row>
    <row r="335" spans="1:23" x14ac:dyDescent="0.2">
      <c r="A335" s="4">
        <v>50</v>
      </c>
      <c r="B335" s="4">
        <v>0</v>
      </c>
      <c r="C335" s="4">
        <v>0</v>
      </c>
      <c r="D335" s="4">
        <v>1</v>
      </c>
      <c r="E335" s="4">
        <v>206</v>
      </c>
      <c r="F335" s="4">
        <f>ROUND(Source!T314,O335)</f>
        <v>0</v>
      </c>
      <c r="G335" s="4" t="s">
        <v>70</v>
      </c>
      <c r="H335" s="4" t="s">
        <v>71</v>
      </c>
      <c r="I335" s="4"/>
      <c r="J335" s="4"/>
      <c r="K335" s="4">
        <v>206</v>
      </c>
      <c r="L335" s="4">
        <v>20</v>
      </c>
      <c r="M335" s="4">
        <v>3</v>
      </c>
      <c r="N335" s="4" t="s">
        <v>5</v>
      </c>
      <c r="O335" s="4">
        <v>1</v>
      </c>
      <c r="P335" s="4"/>
      <c r="Q335" s="4"/>
      <c r="R335" s="4"/>
      <c r="S335" s="4"/>
      <c r="T335" s="4"/>
      <c r="U335" s="4"/>
      <c r="V335" s="4"/>
      <c r="W335" s="4"/>
    </row>
    <row r="336" spans="1:23" x14ac:dyDescent="0.2">
      <c r="A336" s="4">
        <v>50</v>
      </c>
      <c r="B336" s="4">
        <v>0</v>
      </c>
      <c r="C336" s="4">
        <v>0</v>
      </c>
      <c r="D336" s="4">
        <v>1</v>
      </c>
      <c r="E336" s="4">
        <v>207</v>
      </c>
      <c r="F336" s="4">
        <f>Source!U314</f>
        <v>0.97289999999999999</v>
      </c>
      <c r="G336" s="4" t="s">
        <v>72</v>
      </c>
      <c r="H336" s="4" t="s">
        <v>73</v>
      </c>
      <c r="I336" s="4"/>
      <c r="J336" s="4"/>
      <c r="K336" s="4">
        <v>207</v>
      </c>
      <c r="L336" s="4">
        <v>21</v>
      </c>
      <c r="M336" s="4">
        <v>3</v>
      </c>
      <c r="N336" s="4" t="s">
        <v>5</v>
      </c>
      <c r="O336" s="4">
        <v>-1</v>
      </c>
      <c r="P336" s="4"/>
      <c r="Q336" s="4"/>
      <c r="R336" s="4"/>
      <c r="S336" s="4"/>
      <c r="T336" s="4"/>
      <c r="U336" s="4"/>
      <c r="V336" s="4"/>
      <c r="W336" s="4"/>
    </row>
    <row r="337" spans="1:206" x14ac:dyDescent="0.2">
      <c r="A337" s="4">
        <v>50</v>
      </c>
      <c r="B337" s="4">
        <v>0</v>
      </c>
      <c r="C337" s="4">
        <v>0</v>
      </c>
      <c r="D337" s="4">
        <v>1</v>
      </c>
      <c r="E337" s="4">
        <v>208</v>
      </c>
      <c r="F337" s="4">
        <f>Source!V314</f>
        <v>5.8499999999999996E-2</v>
      </c>
      <c r="G337" s="4" t="s">
        <v>74</v>
      </c>
      <c r="H337" s="4" t="s">
        <v>75</v>
      </c>
      <c r="I337" s="4"/>
      <c r="J337" s="4"/>
      <c r="K337" s="4">
        <v>208</v>
      </c>
      <c r="L337" s="4">
        <v>22</v>
      </c>
      <c r="M337" s="4">
        <v>3</v>
      </c>
      <c r="N337" s="4" t="s">
        <v>5</v>
      </c>
      <c r="O337" s="4">
        <v>-1</v>
      </c>
      <c r="P337" s="4"/>
      <c r="Q337" s="4"/>
      <c r="R337" s="4"/>
      <c r="S337" s="4"/>
      <c r="T337" s="4"/>
      <c r="U337" s="4"/>
      <c r="V337" s="4"/>
      <c r="W337" s="4"/>
    </row>
    <row r="338" spans="1:206" x14ac:dyDescent="0.2">
      <c r="A338" s="4">
        <v>50</v>
      </c>
      <c r="B338" s="4">
        <v>0</v>
      </c>
      <c r="C338" s="4">
        <v>0</v>
      </c>
      <c r="D338" s="4">
        <v>1</v>
      </c>
      <c r="E338" s="4">
        <v>209</v>
      </c>
      <c r="F338" s="4">
        <f>ROUND(Source!W314,O338)</f>
        <v>0</v>
      </c>
      <c r="G338" s="4" t="s">
        <v>76</v>
      </c>
      <c r="H338" s="4" t="s">
        <v>77</v>
      </c>
      <c r="I338" s="4"/>
      <c r="J338" s="4"/>
      <c r="K338" s="4">
        <v>209</v>
      </c>
      <c r="L338" s="4">
        <v>23</v>
      </c>
      <c r="M338" s="4">
        <v>3</v>
      </c>
      <c r="N338" s="4" t="s">
        <v>5</v>
      </c>
      <c r="O338" s="4">
        <v>1</v>
      </c>
      <c r="P338" s="4"/>
      <c r="Q338" s="4"/>
      <c r="R338" s="4"/>
      <c r="S338" s="4"/>
      <c r="T338" s="4"/>
      <c r="U338" s="4"/>
      <c r="V338" s="4"/>
      <c r="W338" s="4"/>
    </row>
    <row r="339" spans="1:206" x14ac:dyDescent="0.2">
      <c r="A339" s="4">
        <v>50</v>
      </c>
      <c r="B339" s="4">
        <v>0</v>
      </c>
      <c r="C339" s="4">
        <v>0</v>
      </c>
      <c r="D339" s="4">
        <v>1</v>
      </c>
      <c r="E339" s="4">
        <v>233</v>
      </c>
      <c r="F339" s="4">
        <f>ROUND(Source!BD314,O339)</f>
        <v>0</v>
      </c>
      <c r="G339" s="4" t="s">
        <v>78</v>
      </c>
      <c r="H339" s="4" t="s">
        <v>79</v>
      </c>
      <c r="I339" s="4"/>
      <c r="J339" s="4"/>
      <c r="K339" s="4">
        <v>233</v>
      </c>
      <c r="L339" s="4">
        <v>24</v>
      </c>
      <c r="M339" s="4">
        <v>3</v>
      </c>
      <c r="N339" s="4" t="s">
        <v>5</v>
      </c>
      <c r="O339" s="4">
        <v>1</v>
      </c>
      <c r="P339" s="4"/>
      <c r="Q339" s="4"/>
      <c r="R339" s="4"/>
      <c r="S339" s="4"/>
      <c r="T339" s="4"/>
      <c r="U339" s="4"/>
      <c r="V339" s="4"/>
      <c r="W339" s="4"/>
    </row>
    <row r="340" spans="1:206" x14ac:dyDescent="0.2">
      <c r="A340" s="4">
        <v>50</v>
      </c>
      <c r="B340" s="4">
        <v>0</v>
      </c>
      <c r="C340" s="4">
        <v>0</v>
      </c>
      <c r="D340" s="4">
        <v>1</v>
      </c>
      <c r="E340" s="4">
        <v>210</v>
      </c>
      <c r="F340" s="4">
        <f>ROUND(Source!X314,O340)</f>
        <v>337</v>
      </c>
      <c r="G340" s="4" t="s">
        <v>80</v>
      </c>
      <c r="H340" s="4" t="s">
        <v>81</v>
      </c>
      <c r="I340" s="4"/>
      <c r="J340" s="4"/>
      <c r="K340" s="4">
        <v>210</v>
      </c>
      <c r="L340" s="4">
        <v>25</v>
      </c>
      <c r="M340" s="4">
        <v>3</v>
      </c>
      <c r="N340" s="4" t="s">
        <v>5</v>
      </c>
      <c r="O340" s="4">
        <v>1</v>
      </c>
      <c r="P340" s="4"/>
      <c r="Q340" s="4"/>
      <c r="R340" s="4"/>
      <c r="S340" s="4"/>
      <c r="T340" s="4"/>
      <c r="U340" s="4"/>
      <c r="V340" s="4"/>
      <c r="W340" s="4"/>
    </row>
    <row r="341" spans="1:206" x14ac:dyDescent="0.2">
      <c r="A341" s="4">
        <v>50</v>
      </c>
      <c r="B341" s="4">
        <v>0</v>
      </c>
      <c r="C341" s="4">
        <v>0</v>
      </c>
      <c r="D341" s="4">
        <v>1</v>
      </c>
      <c r="E341" s="4">
        <v>211</v>
      </c>
      <c r="F341" s="4">
        <f>ROUND(Source!Y314,O341)</f>
        <v>208.4</v>
      </c>
      <c r="G341" s="4" t="s">
        <v>82</v>
      </c>
      <c r="H341" s="4" t="s">
        <v>83</v>
      </c>
      <c r="I341" s="4"/>
      <c r="J341" s="4"/>
      <c r="K341" s="4">
        <v>211</v>
      </c>
      <c r="L341" s="4">
        <v>26</v>
      </c>
      <c r="M341" s="4">
        <v>3</v>
      </c>
      <c r="N341" s="4" t="s">
        <v>5</v>
      </c>
      <c r="O341" s="4">
        <v>1</v>
      </c>
      <c r="P341" s="4"/>
      <c r="Q341" s="4"/>
      <c r="R341" s="4"/>
      <c r="S341" s="4"/>
      <c r="T341" s="4"/>
      <c r="U341" s="4"/>
      <c r="V341" s="4"/>
      <c r="W341" s="4"/>
    </row>
    <row r="342" spans="1:206" x14ac:dyDescent="0.2">
      <c r="A342" s="4">
        <v>50</v>
      </c>
      <c r="B342" s="4">
        <v>0</v>
      </c>
      <c r="C342" s="4">
        <v>0</v>
      </c>
      <c r="D342" s="4">
        <v>1</v>
      </c>
      <c r="E342" s="4">
        <v>224</v>
      </c>
      <c r="F342" s="4">
        <f>ROUND(Source!AR314,O342)</f>
        <v>36057.800000000003</v>
      </c>
      <c r="G342" s="4" t="s">
        <v>84</v>
      </c>
      <c r="H342" s="4" t="s">
        <v>85</v>
      </c>
      <c r="I342" s="4"/>
      <c r="J342" s="4"/>
      <c r="K342" s="4">
        <v>224</v>
      </c>
      <c r="L342" s="4">
        <v>27</v>
      </c>
      <c r="M342" s="4">
        <v>3</v>
      </c>
      <c r="N342" s="4" t="s">
        <v>5</v>
      </c>
      <c r="O342" s="4">
        <v>1</v>
      </c>
      <c r="P342" s="4"/>
      <c r="Q342" s="4"/>
      <c r="R342" s="4"/>
      <c r="S342" s="4"/>
      <c r="T342" s="4"/>
      <c r="U342" s="4"/>
      <c r="V342" s="4"/>
      <c r="W342" s="4"/>
    </row>
    <row r="344" spans="1:206" x14ac:dyDescent="0.2">
      <c r="A344" s="2">
        <v>51</v>
      </c>
      <c r="B344" s="2">
        <f>B172</f>
        <v>1</v>
      </c>
      <c r="C344" s="2">
        <f>A172</f>
        <v>4</v>
      </c>
      <c r="D344" s="2">
        <f>ROW(A172)</f>
        <v>172</v>
      </c>
      <c r="E344" s="2"/>
      <c r="F344" s="2" t="str">
        <f>IF(F172&lt;&gt;"",F172,"")</f>
        <v>Новый раздел</v>
      </c>
      <c r="G344" s="2" t="str">
        <f>IF(G172&lt;&gt;"",G172,"")</f>
        <v>Монтажные работы</v>
      </c>
      <c r="H344" s="2">
        <v>0</v>
      </c>
      <c r="I344" s="2"/>
      <c r="J344" s="2"/>
      <c r="K344" s="2"/>
      <c r="L344" s="2"/>
      <c r="M344" s="2"/>
      <c r="N344" s="2"/>
      <c r="O344" s="2">
        <f t="shared" ref="O344:T344" si="202">ROUND(O183+O224+O267+O314+AB344,1)</f>
        <v>36655.800000000003</v>
      </c>
      <c r="P344" s="2">
        <f t="shared" si="202"/>
        <v>35613.599999999999</v>
      </c>
      <c r="Q344" s="2">
        <f t="shared" si="202"/>
        <v>58</v>
      </c>
      <c r="R344" s="2">
        <f t="shared" si="202"/>
        <v>29.8</v>
      </c>
      <c r="S344" s="2">
        <f t="shared" si="202"/>
        <v>984.2</v>
      </c>
      <c r="T344" s="2">
        <f t="shared" si="202"/>
        <v>0</v>
      </c>
      <c r="U344" s="2">
        <f>U183+U224+U267+U314+AH344</f>
        <v>3.3533999999999997</v>
      </c>
      <c r="V344" s="2">
        <f>V183+V224+V267+V314+AI344</f>
        <v>7.5374999999999998E-2</v>
      </c>
      <c r="W344" s="2">
        <f>ROUND(W183+W224+W267+W314+AJ344,1)</f>
        <v>0</v>
      </c>
      <c r="X344" s="2">
        <f>ROUND(X183+X224+X267+X314+AK344,1)</f>
        <v>1009.2</v>
      </c>
      <c r="Y344" s="2">
        <f>ROUND(Y183+Y224+Y267+Y314+AL344,1)</f>
        <v>541</v>
      </c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  <c r="AN344" s="2"/>
      <c r="AO344" s="2">
        <f t="shared" ref="AO344:BD344" si="203">ROUND(AO183+AO224+AO267+AO314+BX344,1)</f>
        <v>0</v>
      </c>
      <c r="AP344" s="2">
        <f t="shared" si="203"/>
        <v>0</v>
      </c>
      <c r="AQ344" s="2">
        <f t="shared" si="203"/>
        <v>0</v>
      </c>
      <c r="AR344" s="2">
        <f t="shared" si="203"/>
        <v>38206</v>
      </c>
      <c r="AS344" s="2">
        <f t="shared" si="203"/>
        <v>38206</v>
      </c>
      <c r="AT344" s="2">
        <f t="shared" si="203"/>
        <v>0</v>
      </c>
      <c r="AU344" s="2">
        <f t="shared" si="203"/>
        <v>0</v>
      </c>
      <c r="AV344" s="2">
        <f t="shared" si="203"/>
        <v>35613.599999999999</v>
      </c>
      <c r="AW344" s="2">
        <f t="shared" si="203"/>
        <v>35613.599999999999</v>
      </c>
      <c r="AX344" s="2">
        <f t="shared" si="203"/>
        <v>0</v>
      </c>
      <c r="AY344" s="2">
        <f t="shared" si="203"/>
        <v>35613.599999999999</v>
      </c>
      <c r="AZ344" s="2">
        <f t="shared" si="203"/>
        <v>0</v>
      </c>
      <c r="BA344" s="2">
        <f t="shared" si="203"/>
        <v>0</v>
      </c>
      <c r="BB344" s="2">
        <f t="shared" si="203"/>
        <v>0</v>
      </c>
      <c r="BC344" s="2">
        <f t="shared" si="203"/>
        <v>0</v>
      </c>
      <c r="BD344" s="2">
        <f t="shared" si="203"/>
        <v>0</v>
      </c>
      <c r="BE344" s="2"/>
      <c r="BF344" s="2"/>
      <c r="BG344" s="2"/>
      <c r="BH344" s="2"/>
      <c r="BI344" s="2"/>
      <c r="BJ344" s="2"/>
      <c r="BK344" s="2"/>
      <c r="BL344" s="2"/>
      <c r="BM344" s="2"/>
      <c r="BN344" s="2"/>
      <c r="BO344" s="2"/>
      <c r="BP344" s="2"/>
      <c r="BQ344" s="2"/>
      <c r="BR344" s="2"/>
      <c r="BS344" s="2"/>
      <c r="BT344" s="2"/>
      <c r="BU344" s="2"/>
      <c r="BV344" s="2"/>
      <c r="BW344" s="2"/>
      <c r="BX344" s="2"/>
      <c r="BY344" s="2"/>
      <c r="BZ344" s="2"/>
      <c r="CA344" s="2"/>
      <c r="CB344" s="2"/>
      <c r="CC344" s="2"/>
      <c r="CD344" s="2"/>
      <c r="CE344" s="2"/>
      <c r="CF344" s="2"/>
      <c r="CG344" s="2"/>
      <c r="CH344" s="2"/>
      <c r="CI344" s="2"/>
      <c r="CJ344" s="2"/>
      <c r="CK344" s="2"/>
      <c r="CL344" s="2"/>
      <c r="CM344" s="2"/>
      <c r="CN344" s="2"/>
      <c r="CO344" s="2"/>
      <c r="CP344" s="2"/>
      <c r="CQ344" s="2"/>
      <c r="CR344" s="2"/>
      <c r="CS344" s="2"/>
      <c r="CT344" s="2"/>
      <c r="CU344" s="2"/>
      <c r="CV344" s="2"/>
      <c r="CW344" s="2"/>
      <c r="CX344" s="2"/>
      <c r="CY344" s="2"/>
      <c r="CZ344" s="2"/>
      <c r="DA344" s="2"/>
      <c r="DB344" s="2"/>
      <c r="DC344" s="2"/>
      <c r="DD344" s="2"/>
      <c r="DE344" s="2"/>
      <c r="DF344" s="2"/>
      <c r="DG344" s="3"/>
      <c r="DH344" s="3"/>
      <c r="DI344" s="3"/>
      <c r="DJ344" s="3"/>
      <c r="DK344" s="3"/>
      <c r="DL344" s="3"/>
      <c r="DM344" s="3"/>
      <c r="DN344" s="3"/>
      <c r="DO344" s="3"/>
      <c r="DP344" s="3"/>
      <c r="DQ344" s="3"/>
      <c r="DR344" s="3"/>
      <c r="DS344" s="3"/>
      <c r="DT344" s="3"/>
      <c r="DU344" s="3"/>
      <c r="DV344" s="3"/>
      <c r="DW344" s="3"/>
      <c r="DX344" s="3"/>
      <c r="DY344" s="3"/>
      <c r="DZ344" s="3"/>
      <c r="EA344" s="3"/>
      <c r="EB344" s="3"/>
      <c r="EC344" s="3"/>
      <c r="ED344" s="3"/>
      <c r="EE344" s="3"/>
      <c r="EF344" s="3"/>
      <c r="EG344" s="3"/>
      <c r="EH344" s="3"/>
      <c r="EI344" s="3"/>
      <c r="EJ344" s="3"/>
      <c r="EK344" s="3"/>
      <c r="EL344" s="3"/>
      <c r="EM344" s="3"/>
      <c r="EN344" s="3"/>
      <c r="EO344" s="3"/>
      <c r="EP344" s="3"/>
      <c r="EQ344" s="3"/>
      <c r="ER344" s="3"/>
      <c r="ES344" s="3"/>
      <c r="ET344" s="3"/>
      <c r="EU344" s="3"/>
      <c r="EV344" s="3"/>
      <c r="EW344" s="3"/>
      <c r="EX344" s="3"/>
      <c r="EY344" s="3"/>
      <c r="EZ344" s="3"/>
      <c r="FA344" s="3"/>
      <c r="FB344" s="3"/>
      <c r="FC344" s="3"/>
      <c r="FD344" s="3"/>
      <c r="FE344" s="3"/>
      <c r="FF344" s="3"/>
      <c r="FG344" s="3"/>
      <c r="FH344" s="3"/>
      <c r="FI344" s="3"/>
      <c r="FJ344" s="3"/>
      <c r="FK344" s="3"/>
      <c r="FL344" s="3"/>
      <c r="FM344" s="3"/>
      <c r="FN344" s="3"/>
      <c r="FO344" s="3"/>
      <c r="FP344" s="3"/>
      <c r="FQ344" s="3"/>
      <c r="FR344" s="3"/>
      <c r="FS344" s="3"/>
      <c r="FT344" s="3"/>
      <c r="FU344" s="3"/>
      <c r="FV344" s="3"/>
      <c r="FW344" s="3"/>
      <c r="FX344" s="3"/>
      <c r="FY344" s="3"/>
      <c r="FZ344" s="3"/>
      <c r="GA344" s="3"/>
      <c r="GB344" s="3"/>
      <c r="GC344" s="3"/>
      <c r="GD344" s="3"/>
      <c r="GE344" s="3"/>
      <c r="GF344" s="3"/>
      <c r="GG344" s="3"/>
      <c r="GH344" s="3"/>
      <c r="GI344" s="3"/>
      <c r="GJ344" s="3"/>
      <c r="GK344" s="3"/>
      <c r="GL344" s="3"/>
      <c r="GM344" s="3"/>
      <c r="GN344" s="3"/>
      <c r="GO344" s="3"/>
      <c r="GP344" s="3"/>
      <c r="GQ344" s="3"/>
      <c r="GR344" s="3"/>
      <c r="GS344" s="3"/>
      <c r="GT344" s="3"/>
      <c r="GU344" s="3"/>
      <c r="GV344" s="3"/>
      <c r="GW344" s="3"/>
      <c r="GX344" s="3">
        <v>0</v>
      </c>
    </row>
    <row r="346" spans="1:206" x14ac:dyDescent="0.2">
      <c r="A346" s="4">
        <v>50</v>
      </c>
      <c r="B346" s="4">
        <v>0</v>
      </c>
      <c r="C346" s="4">
        <v>0</v>
      </c>
      <c r="D346" s="4">
        <v>1</v>
      </c>
      <c r="E346" s="4">
        <v>201</v>
      </c>
      <c r="F346" s="4">
        <f>ROUND(Source!O344,O346)</f>
        <v>36655.800000000003</v>
      </c>
      <c r="G346" s="4" t="s">
        <v>32</v>
      </c>
      <c r="H346" s="4" t="s">
        <v>33</v>
      </c>
      <c r="I346" s="4"/>
      <c r="J346" s="4"/>
      <c r="K346" s="4">
        <v>201</v>
      </c>
      <c r="L346" s="4">
        <v>1</v>
      </c>
      <c r="M346" s="4">
        <v>3</v>
      </c>
      <c r="N346" s="4" t="s">
        <v>5</v>
      </c>
      <c r="O346" s="4">
        <v>1</v>
      </c>
      <c r="P346" s="4"/>
      <c r="Q346" s="4"/>
      <c r="R346" s="4"/>
      <c r="S346" s="4"/>
      <c r="T346" s="4"/>
      <c r="U346" s="4"/>
      <c r="V346" s="4"/>
      <c r="W346" s="4"/>
    </row>
    <row r="347" spans="1:206" x14ac:dyDescent="0.2">
      <c r="A347" s="4">
        <v>50</v>
      </c>
      <c r="B347" s="4">
        <v>0</v>
      </c>
      <c r="C347" s="4">
        <v>0</v>
      </c>
      <c r="D347" s="4">
        <v>1</v>
      </c>
      <c r="E347" s="4">
        <v>202</v>
      </c>
      <c r="F347" s="4">
        <f>ROUND(Source!P344,O347)</f>
        <v>35613.599999999999</v>
      </c>
      <c r="G347" s="4" t="s">
        <v>34</v>
      </c>
      <c r="H347" s="4" t="s">
        <v>35</v>
      </c>
      <c r="I347" s="4"/>
      <c r="J347" s="4"/>
      <c r="K347" s="4">
        <v>202</v>
      </c>
      <c r="L347" s="4">
        <v>2</v>
      </c>
      <c r="M347" s="4">
        <v>3</v>
      </c>
      <c r="N347" s="4" t="s">
        <v>5</v>
      </c>
      <c r="O347" s="4">
        <v>1</v>
      </c>
      <c r="P347" s="4"/>
      <c r="Q347" s="4"/>
      <c r="R347" s="4"/>
      <c r="S347" s="4"/>
      <c r="T347" s="4"/>
      <c r="U347" s="4"/>
      <c r="V347" s="4"/>
      <c r="W347" s="4"/>
    </row>
    <row r="348" spans="1:206" x14ac:dyDescent="0.2">
      <c r="A348" s="4">
        <v>50</v>
      </c>
      <c r="B348" s="4">
        <v>0</v>
      </c>
      <c r="C348" s="4">
        <v>0</v>
      </c>
      <c r="D348" s="4">
        <v>1</v>
      </c>
      <c r="E348" s="4">
        <v>222</v>
      </c>
      <c r="F348" s="4">
        <f>ROUND(Source!AO344,O348)</f>
        <v>0</v>
      </c>
      <c r="G348" s="4" t="s">
        <v>36</v>
      </c>
      <c r="H348" s="4" t="s">
        <v>37</v>
      </c>
      <c r="I348" s="4"/>
      <c r="J348" s="4"/>
      <c r="K348" s="4">
        <v>222</v>
      </c>
      <c r="L348" s="4">
        <v>3</v>
      </c>
      <c r="M348" s="4">
        <v>3</v>
      </c>
      <c r="N348" s="4" t="s">
        <v>5</v>
      </c>
      <c r="O348" s="4">
        <v>1</v>
      </c>
      <c r="P348" s="4"/>
      <c r="Q348" s="4"/>
      <c r="R348" s="4"/>
      <c r="S348" s="4"/>
      <c r="T348" s="4"/>
      <c r="U348" s="4"/>
      <c r="V348" s="4"/>
      <c r="W348" s="4"/>
    </row>
    <row r="349" spans="1:206" x14ac:dyDescent="0.2">
      <c r="A349" s="4">
        <v>50</v>
      </c>
      <c r="B349" s="4">
        <v>0</v>
      </c>
      <c r="C349" s="4">
        <v>0</v>
      </c>
      <c r="D349" s="4">
        <v>1</v>
      </c>
      <c r="E349" s="4">
        <v>225</v>
      </c>
      <c r="F349" s="4">
        <f>ROUND(Source!AV344,O349)</f>
        <v>35613.599999999999</v>
      </c>
      <c r="G349" s="4" t="s">
        <v>38</v>
      </c>
      <c r="H349" s="4" t="s">
        <v>39</v>
      </c>
      <c r="I349" s="4"/>
      <c r="J349" s="4"/>
      <c r="K349" s="4">
        <v>225</v>
      </c>
      <c r="L349" s="4">
        <v>4</v>
      </c>
      <c r="M349" s="4">
        <v>3</v>
      </c>
      <c r="N349" s="4" t="s">
        <v>5</v>
      </c>
      <c r="O349" s="4">
        <v>1</v>
      </c>
      <c r="P349" s="4"/>
      <c r="Q349" s="4"/>
      <c r="R349" s="4"/>
      <c r="S349" s="4"/>
      <c r="T349" s="4"/>
      <c r="U349" s="4"/>
      <c r="V349" s="4"/>
      <c r="W349" s="4"/>
    </row>
    <row r="350" spans="1:206" x14ac:dyDescent="0.2">
      <c r="A350" s="4">
        <v>50</v>
      </c>
      <c r="B350" s="4">
        <v>0</v>
      </c>
      <c r="C350" s="4">
        <v>0</v>
      </c>
      <c r="D350" s="4">
        <v>1</v>
      </c>
      <c r="E350" s="4">
        <v>226</v>
      </c>
      <c r="F350" s="4">
        <f>ROUND(Source!AW344,O350)</f>
        <v>35613.599999999999</v>
      </c>
      <c r="G350" s="4" t="s">
        <v>40</v>
      </c>
      <c r="H350" s="4" t="s">
        <v>41</v>
      </c>
      <c r="I350" s="4"/>
      <c r="J350" s="4"/>
      <c r="K350" s="4">
        <v>226</v>
      </c>
      <c r="L350" s="4">
        <v>5</v>
      </c>
      <c r="M350" s="4">
        <v>3</v>
      </c>
      <c r="N350" s="4" t="s">
        <v>5</v>
      </c>
      <c r="O350" s="4">
        <v>1</v>
      </c>
      <c r="P350" s="4"/>
      <c r="Q350" s="4"/>
      <c r="R350" s="4"/>
      <c r="S350" s="4"/>
      <c r="T350" s="4"/>
      <c r="U350" s="4"/>
      <c r="V350" s="4"/>
      <c r="W350" s="4"/>
    </row>
    <row r="351" spans="1:206" x14ac:dyDescent="0.2">
      <c r="A351" s="4">
        <v>50</v>
      </c>
      <c r="B351" s="4">
        <v>0</v>
      </c>
      <c r="C351" s="4">
        <v>0</v>
      </c>
      <c r="D351" s="4">
        <v>1</v>
      </c>
      <c r="E351" s="4">
        <v>227</v>
      </c>
      <c r="F351" s="4">
        <f>ROUND(Source!AX344,O351)</f>
        <v>0</v>
      </c>
      <c r="G351" s="4" t="s">
        <v>42</v>
      </c>
      <c r="H351" s="4" t="s">
        <v>43</v>
      </c>
      <c r="I351" s="4"/>
      <c r="J351" s="4"/>
      <c r="K351" s="4">
        <v>227</v>
      </c>
      <c r="L351" s="4">
        <v>6</v>
      </c>
      <c r="M351" s="4">
        <v>3</v>
      </c>
      <c r="N351" s="4" t="s">
        <v>5</v>
      </c>
      <c r="O351" s="4">
        <v>1</v>
      </c>
      <c r="P351" s="4"/>
      <c r="Q351" s="4"/>
      <c r="R351" s="4"/>
      <c r="S351" s="4"/>
      <c r="T351" s="4"/>
      <c r="U351" s="4"/>
      <c r="V351" s="4"/>
      <c r="W351" s="4"/>
    </row>
    <row r="352" spans="1:206" x14ac:dyDescent="0.2">
      <c r="A352" s="4">
        <v>50</v>
      </c>
      <c r="B352" s="4">
        <v>0</v>
      </c>
      <c r="C352" s="4">
        <v>0</v>
      </c>
      <c r="D352" s="4">
        <v>1</v>
      </c>
      <c r="E352" s="4">
        <v>228</v>
      </c>
      <c r="F352" s="4">
        <f>ROUND(Source!AY344,O352)</f>
        <v>35613.599999999999</v>
      </c>
      <c r="G352" s="4" t="s">
        <v>44</v>
      </c>
      <c r="H352" s="4" t="s">
        <v>45</v>
      </c>
      <c r="I352" s="4"/>
      <c r="J352" s="4"/>
      <c r="K352" s="4">
        <v>228</v>
      </c>
      <c r="L352" s="4">
        <v>7</v>
      </c>
      <c r="M352" s="4">
        <v>3</v>
      </c>
      <c r="N352" s="4" t="s">
        <v>5</v>
      </c>
      <c r="O352" s="4">
        <v>1</v>
      </c>
      <c r="P352" s="4"/>
      <c r="Q352" s="4"/>
      <c r="R352" s="4"/>
      <c r="S352" s="4"/>
      <c r="T352" s="4"/>
      <c r="U352" s="4"/>
      <c r="V352" s="4"/>
      <c r="W352" s="4"/>
    </row>
    <row r="353" spans="1:23" x14ac:dyDescent="0.2">
      <c r="A353" s="4">
        <v>50</v>
      </c>
      <c r="B353" s="4">
        <v>0</v>
      </c>
      <c r="C353" s="4">
        <v>0</v>
      </c>
      <c r="D353" s="4">
        <v>1</v>
      </c>
      <c r="E353" s="4">
        <v>216</v>
      </c>
      <c r="F353" s="4">
        <f>ROUND(Source!AP344,O353)</f>
        <v>0</v>
      </c>
      <c r="G353" s="4" t="s">
        <v>46</v>
      </c>
      <c r="H353" s="4" t="s">
        <v>47</v>
      </c>
      <c r="I353" s="4"/>
      <c r="J353" s="4"/>
      <c r="K353" s="4">
        <v>216</v>
      </c>
      <c r="L353" s="4">
        <v>8</v>
      </c>
      <c r="M353" s="4">
        <v>3</v>
      </c>
      <c r="N353" s="4" t="s">
        <v>5</v>
      </c>
      <c r="O353" s="4">
        <v>1</v>
      </c>
      <c r="P353" s="4"/>
      <c r="Q353" s="4"/>
      <c r="R353" s="4"/>
      <c r="S353" s="4"/>
      <c r="T353" s="4"/>
      <c r="U353" s="4"/>
      <c r="V353" s="4"/>
      <c r="W353" s="4"/>
    </row>
    <row r="354" spans="1:23" x14ac:dyDescent="0.2">
      <c r="A354" s="4">
        <v>50</v>
      </c>
      <c r="B354" s="4">
        <v>0</v>
      </c>
      <c r="C354" s="4">
        <v>0</v>
      </c>
      <c r="D354" s="4">
        <v>1</v>
      </c>
      <c r="E354" s="4">
        <v>223</v>
      </c>
      <c r="F354" s="4">
        <f>ROUND(Source!AQ344,O354)</f>
        <v>0</v>
      </c>
      <c r="G354" s="4" t="s">
        <v>48</v>
      </c>
      <c r="H354" s="4" t="s">
        <v>49</v>
      </c>
      <c r="I354" s="4"/>
      <c r="J354" s="4"/>
      <c r="K354" s="4">
        <v>223</v>
      </c>
      <c r="L354" s="4">
        <v>9</v>
      </c>
      <c r="M354" s="4">
        <v>3</v>
      </c>
      <c r="N354" s="4" t="s">
        <v>5</v>
      </c>
      <c r="O354" s="4">
        <v>1</v>
      </c>
      <c r="P354" s="4"/>
      <c r="Q354" s="4"/>
      <c r="R354" s="4"/>
      <c r="S354" s="4"/>
      <c r="T354" s="4"/>
      <c r="U354" s="4"/>
      <c r="V354" s="4"/>
      <c r="W354" s="4"/>
    </row>
    <row r="355" spans="1:23" x14ac:dyDescent="0.2">
      <c r="A355" s="4">
        <v>50</v>
      </c>
      <c r="B355" s="4">
        <v>0</v>
      </c>
      <c r="C355" s="4">
        <v>0</v>
      </c>
      <c r="D355" s="4">
        <v>1</v>
      </c>
      <c r="E355" s="4">
        <v>229</v>
      </c>
      <c r="F355" s="4">
        <f>ROUND(Source!AZ344,O355)</f>
        <v>0</v>
      </c>
      <c r="G355" s="4" t="s">
        <v>50</v>
      </c>
      <c r="H355" s="4" t="s">
        <v>51</v>
      </c>
      <c r="I355" s="4"/>
      <c r="J355" s="4"/>
      <c r="K355" s="4">
        <v>229</v>
      </c>
      <c r="L355" s="4">
        <v>10</v>
      </c>
      <c r="M355" s="4">
        <v>3</v>
      </c>
      <c r="N355" s="4" t="s">
        <v>5</v>
      </c>
      <c r="O355" s="4">
        <v>1</v>
      </c>
      <c r="P355" s="4"/>
      <c r="Q355" s="4"/>
      <c r="R355" s="4"/>
      <c r="S355" s="4"/>
      <c r="T355" s="4"/>
      <c r="U355" s="4"/>
      <c r="V355" s="4"/>
      <c r="W355" s="4"/>
    </row>
    <row r="356" spans="1:23" x14ac:dyDescent="0.2">
      <c r="A356" s="4">
        <v>50</v>
      </c>
      <c r="B356" s="4">
        <v>0</v>
      </c>
      <c r="C356" s="4">
        <v>0</v>
      </c>
      <c r="D356" s="4">
        <v>1</v>
      </c>
      <c r="E356" s="4">
        <v>203</v>
      </c>
      <c r="F356" s="4">
        <f>ROUND(Source!Q344,O356)</f>
        <v>58</v>
      </c>
      <c r="G356" s="4" t="s">
        <v>52</v>
      </c>
      <c r="H356" s="4" t="s">
        <v>53</v>
      </c>
      <c r="I356" s="4"/>
      <c r="J356" s="4"/>
      <c r="K356" s="4">
        <v>203</v>
      </c>
      <c r="L356" s="4">
        <v>11</v>
      </c>
      <c r="M356" s="4">
        <v>3</v>
      </c>
      <c r="N356" s="4" t="s">
        <v>5</v>
      </c>
      <c r="O356" s="4">
        <v>1</v>
      </c>
      <c r="P356" s="4"/>
      <c r="Q356" s="4"/>
      <c r="R356" s="4"/>
      <c r="S356" s="4"/>
      <c r="T356" s="4"/>
      <c r="U356" s="4"/>
      <c r="V356" s="4"/>
      <c r="W356" s="4"/>
    </row>
    <row r="357" spans="1:23" x14ac:dyDescent="0.2">
      <c r="A357" s="4">
        <v>50</v>
      </c>
      <c r="B357" s="4">
        <v>0</v>
      </c>
      <c r="C357" s="4">
        <v>0</v>
      </c>
      <c r="D357" s="4">
        <v>1</v>
      </c>
      <c r="E357" s="4">
        <v>231</v>
      </c>
      <c r="F357" s="4">
        <f>ROUND(Source!BB344,O357)</f>
        <v>0</v>
      </c>
      <c r="G357" s="4" t="s">
        <v>54</v>
      </c>
      <c r="H357" s="4" t="s">
        <v>55</v>
      </c>
      <c r="I357" s="4"/>
      <c r="J357" s="4"/>
      <c r="K357" s="4">
        <v>231</v>
      </c>
      <c r="L357" s="4">
        <v>12</v>
      </c>
      <c r="M357" s="4">
        <v>3</v>
      </c>
      <c r="N357" s="4" t="s">
        <v>5</v>
      </c>
      <c r="O357" s="4">
        <v>1</v>
      </c>
      <c r="P357" s="4"/>
      <c r="Q357" s="4"/>
      <c r="R357" s="4"/>
      <c r="S357" s="4"/>
      <c r="T357" s="4"/>
      <c r="U357" s="4"/>
      <c r="V357" s="4"/>
      <c r="W357" s="4"/>
    </row>
    <row r="358" spans="1:23" x14ac:dyDescent="0.2">
      <c r="A358" s="4">
        <v>50</v>
      </c>
      <c r="B358" s="4">
        <v>0</v>
      </c>
      <c r="C358" s="4">
        <v>0</v>
      </c>
      <c r="D358" s="4">
        <v>1</v>
      </c>
      <c r="E358" s="4">
        <v>204</v>
      </c>
      <c r="F358" s="4">
        <f>ROUND(Source!R344,O358)</f>
        <v>29.8</v>
      </c>
      <c r="G358" s="4" t="s">
        <v>56</v>
      </c>
      <c r="H358" s="4" t="s">
        <v>57</v>
      </c>
      <c r="I358" s="4"/>
      <c r="J358" s="4"/>
      <c r="K358" s="4">
        <v>204</v>
      </c>
      <c r="L358" s="4">
        <v>13</v>
      </c>
      <c r="M358" s="4">
        <v>3</v>
      </c>
      <c r="N358" s="4" t="s">
        <v>5</v>
      </c>
      <c r="O358" s="4">
        <v>1</v>
      </c>
      <c r="P358" s="4"/>
      <c r="Q358" s="4"/>
      <c r="R358" s="4"/>
      <c r="S358" s="4"/>
      <c r="T358" s="4"/>
      <c r="U358" s="4"/>
      <c r="V358" s="4"/>
      <c r="W358" s="4"/>
    </row>
    <row r="359" spans="1:23" x14ac:dyDescent="0.2">
      <c r="A359" s="4">
        <v>50</v>
      </c>
      <c r="B359" s="4">
        <v>0</v>
      </c>
      <c r="C359" s="4">
        <v>0</v>
      </c>
      <c r="D359" s="4">
        <v>1</v>
      </c>
      <c r="E359" s="4">
        <v>205</v>
      </c>
      <c r="F359" s="4">
        <f>ROUND(Source!S344,O359)</f>
        <v>984.2</v>
      </c>
      <c r="G359" s="4" t="s">
        <v>58</v>
      </c>
      <c r="H359" s="4" t="s">
        <v>59</v>
      </c>
      <c r="I359" s="4"/>
      <c r="J359" s="4"/>
      <c r="K359" s="4">
        <v>205</v>
      </c>
      <c r="L359" s="4">
        <v>14</v>
      </c>
      <c r="M359" s="4">
        <v>3</v>
      </c>
      <c r="N359" s="4" t="s">
        <v>5</v>
      </c>
      <c r="O359" s="4">
        <v>1</v>
      </c>
      <c r="P359" s="4"/>
      <c r="Q359" s="4"/>
      <c r="R359" s="4"/>
      <c r="S359" s="4"/>
      <c r="T359" s="4"/>
      <c r="U359" s="4"/>
      <c r="V359" s="4"/>
      <c r="W359" s="4"/>
    </row>
    <row r="360" spans="1:23" x14ac:dyDescent="0.2">
      <c r="A360" s="4">
        <v>50</v>
      </c>
      <c r="B360" s="4">
        <v>0</v>
      </c>
      <c r="C360" s="4">
        <v>0</v>
      </c>
      <c r="D360" s="4">
        <v>1</v>
      </c>
      <c r="E360" s="4">
        <v>232</v>
      </c>
      <c r="F360" s="4">
        <f>ROUND(Source!BC344,O360)</f>
        <v>0</v>
      </c>
      <c r="G360" s="4" t="s">
        <v>60</v>
      </c>
      <c r="H360" s="4" t="s">
        <v>61</v>
      </c>
      <c r="I360" s="4"/>
      <c r="J360" s="4"/>
      <c r="K360" s="4">
        <v>232</v>
      </c>
      <c r="L360" s="4">
        <v>15</v>
      </c>
      <c r="M360" s="4">
        <v>3</v>
      </c>
      <c r="N360" s="4" t="s">
        <v>5</v>
      </c>
      <c r="O360" s="4">
        <v>1</v>
      </c>
      <c r="P360" s="4"/>
      <c r="Q360" s="4"/>
      <c r="R360" s="4"/>
      <c r="S360" s="4"/>
      <c r="T360" s="4"/>
      <c r="U360" s="4"/>
      <c r="V360" s="4"/>
      <c r="W360" s="4"/>
    </row>
    <row r="361" spans="1:23" x14ac:dyDescent="0.2">
      <c r="A361" s="4">
        <v>50</v>
      </c>
      <c r="B361" s="4">
        <v>0</v>
      </c>
      <c r="C361" s="4">
        <v>0</v>
      </c>
      <c r="D361" s="4">
        <v>1</v>
      </c>
      <c r="E361" s="4">
        <v>214</v>
      </c>
      <c r="F361" s="4">
        <f>ROUND(Source!AS344,O361)</f>
        <v>38206</v>
      </c>
      <c r="G361" s="4" t="s">
        <v>62</v>
      </c>
      <c r="H361" s="4" t="s">
        <v>63</v>
      </c>
      <c r="I361" s="4"/>
      <c r="J361" s="4"/>
      <c r="K361" s="4">
        <v>214</v>
      </c>
      <c r="L361" s="4">
        <v>16</v>
      </c>
      <c r="M361" s="4">
        <v>3</v>
      </c>
      <c r="N361" s="4" t="s">
        <v>5</v>
      </c>
      <c r="O361" s="4">
        <v>1</v>
      </c>
      <c r="P361" s="4"/>
      <c r="Q361" s="4"/>
      <c r="R361" s="4"/>
      <c r="S361" s="4"/>
      <c r="T361" s="4"/>
      <c r="U361" s="4"/>
      <c r="V361" s="4"/>
      <c r="W361" s="4"/>
    </row>
    <row r="362" spans="1:23" x14ac:dyDescent="0.2">
      <c r="A362" s="4">
        <v>50</v>
      </c>
      <c r="B362" s="4">
        <v>0</v>
      </c>
      <c r="C362" s="4">
        <v>0</v>
      </c>
      <c r="D362" s="4">
        <v>1</v>
      </c>
      <c r="E362" s="4">
        <v>215</v>
      </c>
      <c r="F362" s="4">
        <f>ROUND(Source!AT344,O362)</f>
        <v>0</v>
      </c>
      <c r="G362" s="4" t="s">
        <v>64</v>
      </c>
      <c r="H362" s="4" t="s">
        <v>65</v>
      </c>
      <c r="I362" s="4"/>
      <c r="J362" s="4"/>
      <c r="K362" s="4">
        <v>215</v>
      </c>
      <c r="L362" s="4">
        <v>17</v>
      </c>
      <c r="M362" s="4">
        <v>3</v>
      </c>
      <c r="N362" s="4" t="s">
        <v>5</v>
      </c>
      <c r="O362" s="4">
        <v>1</v>
      </c>
      <c r="P362" s="4"/>
      <c r="Q362" s="4"/>
      <c r="R362" s="4"/>
      <c r="S362" s="4"/>
      <c r="T362" s="4"/>
      <c r="U362" s="4"/>
      <c r="V362" s="4"/>
      <c r="W362" s="4"/>
    </row>
    <row r="363" spans="1:23" x14ac:dyDescent="0.2">
      <c r="A363" s="4">
        <v>50</v>
      </c>
      <c r="B363" s="4">
        <v>0</v>
      </c>
      <c r="C363" s="4">
        <v>0</v>
      </c>
      <c r="D363" s="4">
        <v>1</v>
      </c>
      <c r="E363" s="4">
        <v>217</v>
      </c>
      <c r="F363" s="4">
        <f>ROUND(Source!AU344,O363)</f>
        <v>0</v>
      </c>
      <c r="G363" s="4" t="s">
        <v>66</v>
      </c>
      <c r="H363" s="4" t="s">
        <v>67</v>
      </c>
      <c r="I363" s="4"/>
      <c r="J363" s="4"/>
      <c r="K363" s="4">
        <v>217</v>
      </c>
      <c r="L363" s="4">
        <v>18</v>
      </c>
      <c r="M363" s="4">
        <v>3</v>
      </c>
      <c r="N363" s="4" t="s">
        <v>5</v>
      </c>
      <c r="O363" s="4">
        <v>1</v>
      </c>
      <c r="P363" s="4"/>
      <c r="Q363" s="4"/>
      <c r="R363" s="4"/>
      <c r="S363" s="4"/>
      <c r="T363" s="4"/>
      <c r="U363" s="4"/>
      <c r="V363" s="4"/>
      <c r="W363" s="4"/>
    </row>
    <row r="364" spans="1:23" x14ac:dyDescent="0.2">
      <c r="A364" s="4">
        <v>50</v>
      </c>
      <c r="B364" s="4">
        <v>0</v>
      </c>
      <c r="C364" s="4">
        <v>0</v>
      </c>
      <c r="D364" s="4">
        <v>1</v>
      </c>
      <c r="E364" s="4">
        <v>230</v>
      </c>
      <c r="F364" s="4">
        <f>ROUND(Source!BA344,O364)</f>
        <v>0</v>
      </c>
      <c r="G364" s="4" t="s">
        <v>68</v>
      </c>
      <c r="H364" s="4" t="s">
        <v>69</v>
      </c>
      <c r="I364" s="4"/>
      <c r="J364" s="4"/>
      <c r="K364" s="4">
        <v>230</v>
      </c>
      <c r="L364" s="4">
        <v>19</v>
      </c>
      <c r="M364" s="4">
        <v>3</v>
      </c>
      <c r="N364" s="4" t="s">
        <v>5</v>
      </c>
      <c r="O364" s="4">
        <v>1</v>
      </c>
      <c r="P364" s="4"/>
      <c r="Q364" s="4"/>
      <c r="R364" s="4"/>
      <c r="S364" s="4"/>
      <c r="T364" s="4"/>
      <c r="U364" s="4"/>
      <c r="V364" s="4"/>
      <c r="W364" s="4"/>
    </row>
    <row r="365" spans="1:23" x14ac:dyDescent="0.2">
      <c r="A365" s="4">
        <v>50</v>
      </c>
      <c r="B365" s="4">
        <v>0</v>
      </c>
      <c r="C365" s="4">
        <v>0</v>
      </c>
      <c r="D365" s="4">
        <v>1</v>
      </c>
      <c r="E365" s="4">
        <v>206</v>
      </c>
      <c r="F365" s="4">
        <f>ROUND(Source!T344,O365)</f>
        <v>0</v>
      </c>
      <c r="G365" s="4" t="s">
        <v>70</v>
      </c>
      <c r="H365" s="4" t="s">
        <v>71</v>
      </c>
      <c r="I365" s="4"/>
      <c r="J365" s="4"/>
      <c r="K365" s="4">
        <v>206</v>
      </c>
      <c r="L365" s="4">
        <v>20</v>
      </c>
      <c r="M365" s="4">
        <v>3</v>
      </c>
      <c r="N365" s="4" t="s">
        <v>5</v>
      </c>
      <c r="O365" s="4">
        <v>1</v>
      </c>
      <c r="P365" s="4"/>
      <c r="Q365" s="4"/>
      <c r="R365" s="4"/>
      <c r="S365" s="4"/>
      <c r="T365" s="4"/>
      <c r="U365" s="4"/>
      <c r="V365" s="4"/>
      <c r="W365" s="4"/>
    </row>
    <row r="366" spans="1:23" x14ac:dyDescent="0.2">
      <c r="A366" s="4">
        <v>50</v>
      </c>
      <c r="B366" s="4">
        <v>0</v>
      </c>
      <c r="C366" s="4">
        <v>0</v>
      </c>
      <c r="D366" s="4">
        <v>1</v>
      </c>
      <c r="E366" s="4">
        <v>207</v>
      </c>
      <c r="F366" s="4">
        <f>Source!U344</f>
        <v>3.3533999999999997</v>
      </c>
      <c r="G366" s="4" t="s">
        <v>72</v>
      </c>
      <c r="H366" s="4" t="s">
        <v>73</v>
      </c>
      <c r="I366" s="4"/>
      <c r="J366" s="4"/>
      <c r="K366" s="4">
        <v>207</v>
      </c>
      <c r="L366" s="4">
        <v>21</v>
      </c>
      <c r="M366" s="4">
        <v>3</v>
      </c>
      <c r="N366" s="4" t="s">
        <v>5</v>
      </c>
      <c r="O366" s="4">
        <v>-1</v>
      </c>
      <c r="P366" s="4"/>
      <c r="Q366" s="4"/>
      <c r="R366" s="4"/>
      <c r="S366" s="4"/>
      <c r="T366" s="4"/>
      <c r="U366" s="4"/>
      <c r="V366" s="4"/>
      <c r="W366" s="4"/>
    </row>
    <row r="367" spans="1:23" x14ac:dyDescent="0.2">
      <c r="A367" s="4">
        <v>50</v>
      </c>
      <c r="B367" s="4">
        <v>0</v>
      </c>
      <c r="C367" s="4">
        <v>0</v>
      </c>
      <c r="D367" s="4">
        <v>1</v>
      </c>
      <c r="E367" s="4">
        <v>208</v>
      </c>
      <c r="F367" s="4">
        <f>Source!V344</f>
        <v>7.5374999999999998E-2</v>
      </c>
      <c r="G367" s="4" t="s">
        <v>74</v>
      </c>
      <c r="H367" s="4" t="s">
        <v>75</v>
      </c>
      <c r="I367" s="4"/>
      <c r="J367" s="4"/>
      <c r="K367" s="4">
        <v>208</v>
      </c>
      <c r="L367" s="4">
        <v>22</v>
      </c>
      <c r="M367" s="4">
        <v>3</v>
      </c>
      <c r="N367" s="4" t="s">
        <v>5</v>
      </c>
      <c r="O367" s="4">
        <v>-1</v>
      </c>
      <c r="P367" s="4"/>
      <c r="Q367" s="4"/>
      <c r="R367" s="4"/>
      <c r="S367" s="4"/>
      <c r="T367" s="4"/>
      <c r="U367" s="4"/>
      <c r="V367" s="4"/>
      <c r="W367" s="4"/>
    </row>
    <row r="368" spans="1:23" x14ac:dyDescent="0.2">
      <c r="A368" s="4">
        <v>50</v>
      </c>
      <c r="B368" s="4">
        <v>0</v>
      </c>
      <c r="C368" s="4">
        <v>0</v>
      </c>
      <c r="D368" s="4">
        <v>1</v>
      </c>
      <c r="E368" s="4">
        <v>209</v>
      </c>
      <c r="F368" s="4">
        <f>ROUND(Source!W344,O368)</f>
        <v>0</v>
      </c>
      <c r="G368" s="4" t="s">
        <v>76</v>
      </c>
      <c r="H368" s="4" t="s">
        <v>77</v>
      </c>
      <c r="I368" s="4"/>
      <c r="J368" s="4"/>
      <c r="K368" s="4">
        <v>209</v>
      </c>
      <c r="L368" s="4">
        <v>23</v>
      </c>
      <c r="M368" s="4">
        <v>3</v>
      </c>
      <c r="N368" s="4" t="s">
        <v>5</v>
      </c>
      <c r="O368" s="4">
        <v>1</v>
      </c>
      <c r="P368" s="4"/>
      <c r="Q368" s="4"/>
      <c r="R368" s="4"/>
      <c r="S368" s="4"/>
      <c r="T368" s="4"/>
      <c r="U368" s="4"/>
      <c r="V368" s="4"/>
      <c r="W368" s="4"/>
    </row>
    <row r="369" spans="1:245" x14ac:dyDescent="0.2">
      <c r="A369" s="4">
        <v>50</v>
      </c>
      <c r="B369" s="4">
        <v>0</v>
      </c>
      <c r="C369" s="4">
        <v>0</v>
      </c>
      <c r="D369" s="4">
        <v>1</v>
      </c>
      <c r="E369" s="4">
        <v>233</v>
      </c>
      <c r="F369" s="4">
        <f>ROUND(Source!BD344,O369)</f>
        <v>0</v>
      </c>
      <c r="G369" s="4" t="s">
        <v>78</v>
      </c>
      <c r="H369" s="4" t="s">
        <v>79</v>
      </c>
      <c r="I369" s="4"/>
      <c r="J369" s="4"/>
      <c r="K369" s="4">
        <v>233</v>
      </c>
      <c r="L369" s="4">
        <v>24</v>
      </c>
      <c r="M369" s="4">
        <v>3</v>
      </c>
      <c r="N369" s="4" t="s">
        <v>5</v>
      </c>
      <c r="O369" s="4">
        <v>1</v>
      </c>
      <c r="P369" s="4"/>
      <c r="Q369" s="4"/>
      <c r="R369" s="4"/>
      <c r="S369" s="4"/>
      <c r="T369" s="4"/>
      <c r="U369" s="4"/>
      <c r="V369" s="4"/>
      <c r="W369" s="4"/>
    </row>
    <row r="370" spans="1:245" x14ac:dyDescent="0.2">
      <c r="A370" s="4">
        <v>50</v>
      </c>
      <c r="B370" s="4">
        <v>0</v>
      </c>
      <c r="C370" s="4">
        <v>0</v>
      </c>
      <c r="D370" s="4">
        <v>1</v>
      </c>
      <c r="E370" s="4">
        <v>210</v>
      </c>
      <c r="F370" s="4">
        <f>ROUND(Source!X344,O370)</f>
        <v>1009.2</v>
      </c>
      <c r="G370" s="4" t="s">
        <v>80</v>
      </c>
      <c r="H370" s="4" t="s">
        <v>81</v>
      </c>
      <c r="I370" s="4"/>
      <c r="J370" s="4"/>
      <c r="K370" s="4">
        <v>210</v>
      </c>
      <c r="L370" s="4">
        <v>25</v>
      </c>
      <c r="M370" s="4">
        <v>3</v>
      </c>
      <c r="N370" s="4" t="s">
        <v>5</v>
      </c>
      <c r="O370" s="4">
        <v>1</v>
      </c>
      <c r="P370" s="4"/>
      <c r="Q370" s="4"/>
      <c r="R370" s="4"/>
      <c r="S370" s="4"/>
      <c r="T370" s="4"/>
      <c r="U370" s="4"/>
      <c r="V370" s="4"/>
      <c r="W370" s="4"/>
    </row>
    <row r="371" spans="1:245" x14ac:dyDescent="0.2">
      <c r="A371" s="4">
        <v>50</v>
      </c>
      <c r="B371" s="4">
        <v>0</v>
      </c>
      <c r="C371" s="4">
        <v>0</v>
      </c>
      <c r="D371" s="4">
        <v>1</v>
      </c>
      <c r="E371" s="4">
        <v>211</v>
      </c>
      <c r="F371" s="4">
        <f>ROUND(Source!Y344,O371)</f>
        <v>541</v>
      </c>
      <c r="G371" s="4" t="s">
        <v>82</v>
      </c>
      <c r="H371" s="4" t="s">
        <v>83</v>
      </c>
      <c r="I371" s="4"/>
      <c r="J371" s="4"/>
      <c r="K371" s="4">
        <v>211</v>
      </c>
      <c r="L371" s="4">
        <v>26</v>
      </c>
      <c r="M371" s="4">
        <v>3</v>
      </c>
      <c r="N371" s="4" t="s">
        <v>5</v>
      </c>
      <c r="O371" s="4">
        <v>1</v>
      </c>
      <c r="P371" s="4"/>
      <c r="Q371" s="4"/>
      <c r="R371" s="4"/>
      <c r="S371" s="4"/>
      <c r="T371" s="4"/>
      <c r="U371" s="4"/>
      <c r="V371" s="4"/>
      <c r="W371" s="4"/>
    </row>
    <row r="372" spans="1:245" x14ac:dyDescent="0.2">
      <c r="A372" s="4">
        <v>50</v>
      </c>
      <c r="B372" s="4">
        <v>0</v>
      </c>
      <c r="C372" s="4">
        <v>0</v>
      </c>
      <c r="D372" s="4">
        <v>1</v>
      </c>
      <c r="E372" s="4">
        <v>224</v>
      </c>
      <c r="F372" s="4">
        <f>ROUND(Source!AR344,O372)</f>
        <v>38206</v>
      </c>
      <c r="G372" s="4" t="s">
        <v>84</v>
      </c>
      <c r="H372" s="4" t="s">
        <v>85</v>
      </c>
      <c r="I372" s="4"/>
      <c r="J372" s="4"/>
      <c r="K372" s="4">
        <v>224</v>
      </c>
      <c r="L372" s="4">
        <v>27</v>
      </c>
      <c r="M372" s="4">
        <v>3</v>
      </c>
      <c r="N372" s="4" t="s">
        <v>5</v>
      </c>
      <c r="O372" s="4">
        <v>1</v>
      </c>
      <c r="P372" s="4"/>
      <c r="Q372" s="4"/>
      <c r="R372" s="4"/>
      <c r="S372" s="4"/>
      <c r="T372" s="4"/>
      <c r="U372" s="4"/>
      <c r="V372" s="4"/>
      <c r="W372" s="4"/>
    </row>
    <row r="374" spans="1:245" x14ac:dyDescent="0.2">
      <c r="A374" s="1">
        <v>4</v>
      </c>
      <c r="B374" s="1">
        <v>1</v>
      </c>
      <c r="C374" s="1"/>
      <c r="D374" s="1">
        <f>ROW(A387)</f>
        <v>387</v>
      </c>
      <c r="E374" s="1"/>
      <c r="F374" s="1" t="s">
        <v>13</v>
      </c>
      <c r="G374" s="1" t="s">
        <v>241</v>
      </c>
      <c r="H374" s="1" t="s">
        <v>5</v>
      </c>
      <c r="I374" s="1">
        <v>0</v>
      </c>
      <c r="J374" s="1"/>
      <c r="K374" s="1">
        <v>0</v>
      </c>
      <c r="L374" s="1"/>
      <c r="M374" s="1"/>
      <c r="N374" s="1"/>
      <c r="O374" s="1"/>
      <c r="P374" s="1"/>
      <c r="Q374" s="1"/>
      <c r="R374" s="1"/>
      <c r="S374" s="1"/>
      <c r="T374" s="1"/>
      <c r="U374" s="1" t="s">
        <v>5</v>
      </c>
      <c r="V374" s="1">
        <v>0</v>
      </c>
      <c r="W374" s="1"/>
      <c r="X374" s="1"/>
      <c r="Y374" s="1"/>
      <c r="Z374" s="1"/>
      <c r="AA374" s="1"/>
      <c r="AB374" s="1" t="s">
        <v>5</v>
      </c>
      <c r="AC374" s="1" t="s">
        <v>5</v>
      </c>
      <c r="AD374" s="1" t="s">
        <v>5</v>
      </c>
      <c r="AE374" s="1" t="s">
        <v>5</v>
      </c>
      <c r="AF374" s="1" t="s">
        <v>5</v>
      </c>
      <c r="AG374" s="1" t="s">
        <v>5</v>
      </c>
      <c r="AH374" s="1"/>
      <c r="AI374" s="1"/>
      <c r="AJ374" s="1"/>
      <c r="AK374" s="1"/>
      <c r="AL374" s="1"/>
      <c r="AM374" s="1"/>
      <c r="AN374" s="1"/>
      <c r="AO374" s="1"/>
      <c r="AP374" s="1" t="s">
        <v>5</v>
      </c>
      <c r="AQ374" s="1" t="s">
        <v>5</v>
      </c>
      <c r="AR374" s="1" t="s">
        <v>5</v>
      </c>
      <c r="AS374" s="1"/>
      <c r="AT374" s="1"/>
      <c r="AU374" s="1"/>
      <c r="AV374" s="1"/>
      <c r="AW374" s="1"/>
      <c r="AX374" s="1"/>
      <c r="AY374" s="1"/>
      <c r="AZ374" s="1" t="s">
        <v>5</v>
      </c>
      <c r="BA374" s="1"/>
      <c r="BB374" s="1" t="s">
        <v>5</v>
      </c>
      <c r="BC374" s="1" t="s">
        <v>5</v>
      </c>
      <c r="BD374" s="1" t="s">
        <v>5</v>
      </c>
      <c r="BE374" s="1" t="s">
        <v>5</v>
      </c>
      <c r="BF374" s="1" t="s">
        <v>5</v>
      </c>
      <c r="BG374" s="1" t="s">
        <v>5</v>
      </c>
      <c r="BH374" s="1" t="s">
        <v>5</v>
      </c>
      <c r="BI374" s="1" t="s">
        <v>5</v>
      </c>
      <c r="BJ374" s="1" t="s">
        <v>5</v>
      </c>
      <c r="BK374" s="1" t="s">
        <v>5</v>
      </c>
      <c r="BL374" s="1" t="s">
        <v>5</v>
      </c>
      <c r="BM374" s="1" t="s">
        <v>5</v>
      </c>
      <c r="BN374" s="1" t="s">
        <v>5</v>
      </c>
      <c r="BO374" s="1" t="s">
        <v>5</v>
      </c>
      <c r="BP374" s="1" t="s">
        <v>5</v>
      </c>
      <c r="BQ374" s="1"/>
      <c r="BR374" s="1"/>
      <c r="BS374" s="1"/>
      <c r="BT374" s="1"/>
      <c r="BU374" s="1"/>
      <c r="BV374" s="1"/>
      <c r="BW374" s="1"/>
      <c r="BX374" s="1">
        <v>0</v>
      </c>
      <c r="BY374" s="1"/>
      <c r="BZ374" s="1"/>
      <c r="CA374" s="1"/>
      <c r="CB374" s="1"/>
      <c r="CC374" s="1"/>
      <c r="CD374" s="1"/>
      <c r="CE374" s="1"/>
      <c r="CF374" s="1"/>
      <c r="CG374" s="1"/>
      <c r="CH374" s="1"/>
      <c r="CI374" s="1"/>
      <c r="CJ374" s="1">
        <v>0</v>
      </c>
    </row>
    <row r="376" spans="1:245" x14ac:dyDescent="0.2">
      <c r="A376" s="2">
        <v>52</v>
      </c>
      <c r="B376" s="2">
        <f t="shared" ref="B376:G376" si="204">B387</f>
        <v>1</v>
      </c>
      <c r="C376" s="2">
        <f t="shared" si="204"/>
        <v>4</v>
      </c>
      <c r="D376" s="2">
        <f t="shared" si="204"/>
        <v>374</v>
      </c>
      <c r="E376" s="2">
        <f t="shared" si="204"/>
        <v>0</v>
      </c>
      <c r="F376" s="2" t="str">
        <f t="shared" si="204"/>
        <v>Новый раздел</v>
      </c>
      <c r="G376" s="2" t="str">
        <f t="shared" si="204"/>
        <v>Электромонтажные работы</v>
      </c>
      <c r="H376" s="2"/>
      <c r="I376" s="2"/>
      <c r="J376" s="2"/>
      <c r="K376" s="2"/>
      <c r="L376" s="2"/>
      <c r="M376" s="2"/>
      <c r="N376" s="2"/>
      <c r="O376" s="2">
        <f t="shared" ref="O376:AT376" si="205">O387</f>
        <v>13717.6</v>
      </c>
      <c r="P376" s="2">
        <f t="shared" si="205"/>
        <v>9938.2000000000007</v>
      </c>
      <c r="Q376" s="2">
        <f t="shared" si="205"/>
        <v>226.7</v>
      </c>
      <c r="R376" s="2">
        <f t="shared" si="205"/>
        <v>70.400000000000006</v>
      </c>
      <c r="S376" s="2">
        <f t="shared" si="205"/>
        <v>3552.7</v>
      </c>
      <c r="T376" s="2">
        <f t="shared" si="205"/>
        <v>0</v>
      </c>
      <c r="U376" s="2">
        <f t="shared" si="205"/>
        <v>12.0702</v>
      </c>
      <c r="V376" s="2">
        <f t="shared" si="205"/>
        <v>0.17369999999999999</v>
      </c>
      <c r="W376" s="2">
        <f t="shared" si="205"/>
        <v>0</v>
      </c>
      <c r="X376" s="2">
        <f t="shared" si="205"/>
        <v>3931.2</v>
      </c>
      <c r="Y376" s="2">
        <f t="shared" si="205"/>
        <v>2507.5</v>
      </c>
      <c r="Z376" s="2">
        <f t="shared" si="205"/>
        <v>0</v>
      </c>
      <c r="AA376" s="2">
        <f t="shared" si="205"/>
        <v>0</v>
      </c>
      <c r="AB376" s="2">
        <f t="shared" si="205"/>
        <v>13717.6</v>
      </c>
      <c r="AC376" s="2">
        <f t="shared" si="205"/>
        <v>9938.2000000000007</v>
      </c>
      <c r="AD376" s="2">
        <f t="shared" si="205"/>
        <v>226.7</v>
      </c>
      <c r="AE376" s="2">
        <f t="shared" si="205"/>
        <v>70.400000000000006</v>
      </c>
      <c r="AF376" s="2">
        <f t="shared" si="205"/>
        <v>3552.7</v>
      </c>
      <c r="AG376" s="2">
        <f t="shared" si="205"/>
        <v>0</v>
      </c>
      <c r="AH376" s="2">
        <f t="shared" si="205"/>
        <v>12.0702</v>
      </c>
      <c r="AI376" s="2">
        <f t="shared" si="205"/>
        <v>0.17369999999999999</v>
      </c>
      <c r="AJ376" s="2">
        <f t="shared" si="205"/>
        <v>0</v>
      </c>
      <c r="AK376" s="2">
        <f t="shared" si="205"/>
        <v>3931.2</v>
      </c>
      <c r="AL376" s="2">
        <f t="shared" si="205"/>
        <v>2507.5</v>
      </c>
      <c r="AM376" s="2">
        <f t="shared" si="205"/>
        <v>0</v>
      </c>
      <c r="AN376" s="2">
        <f t="shared" si="205"/>
        <v>0</v>
      </c>
      <c r="AO376" s="2">
        <f t="shared" si="205"/>
        <v>0</v>
      </c>
      <c r="AP376" s="2">
        <f t="shared" si="205"/>
        <v>0</v>
      </c>
      <c r="AQ376" s="2">
        <f t="shared" si="205"/>
        <v>0</v>
      </c>
      <c r="AR376" s="2">
        <f t="shared" si="205"/>
        <v>20156.3</v>
      </c>
      <c r="AS376" s="2">
        <f t="shared" si="205"/>
        <v>16176.6</v>
      </c>
      <c r="AT376" s="2">
        <f t="shared" si="205"/>
        <v>3979.7</v>
      </c>
      <c r="AU376" s="2">
        <f t="shared" ref="AU376:BZ376" si="206">AU387</f>
        <v>0</v>
      </c>
      <c r="AV376" s="2">
        <f t="shared" si="206"/>
        <v>9938.2000000000007</v>
      </c>
      <c r="AW376" s="2">
        <f t="shared" si="206"/>
        <v>9938.2000000000007</v>
      </c>
      <c r="AX376" s="2">
        <f t="shared" si="206"/>
        <v>0</v>
      </c>
      <c r="AY376" s="2">
        <f t="shared" si="206"/>
        <v>9938.2000000000007</v>
      </c>
      <c r="AZ376" s="2">
        <f t="shared" si="206"/>
        <v>0</v>
      </c>
      <c r="BA376" s="2">
        <f t="shared" si="206"/>
        <v>0</v>
      </c>
      <c r="BB376" s="2">
        <f t="shared" si="206"/>
        <v>0</v>
      </c>
      <c r="BC376" s="2">
        <f t="shared" si="206"/>
        <v>0</v>
      </c>
      <c r="BD376" s="2">
        <f t="shared" si="206"/>
        <v>0</v>
      </c>
      <c r="BE376" s="2">
        <f t="shared" si="206"/>
        <v>0</v>
      </c>
      <c r="BF376" s="2">
        <f t="shared" si="206"/>
        <v>0</v>
      </c>
      <c r="BG376" s="2">
        <f t="shared" si="206"/>
        <v>0</v>
      </c>
      <c r="BH376" s="2">
        <f t="shared" si="206"/>
        <v>0</v>
      </c>
      <c r="BI376" s="2">
        <f t="shared" si="206"/>
        <v>0</v>
      </c>
      <c r="BJ376" s="2">
        <f t="shared" si="206"/>
        <v>0</v>
      </c>
      <c r="BK376" s="2">
        <f t="shared" si="206"/>
        <v>0</v>
      </c>
      <c r="BL376" s="2">
        <f t="shared" si="206"/>
        <v>0</v>
      </c>
      <c r="BM376" s="2">
        <f t="shared" si="206"/>
        <v>0</v>
      </c>
      <c r="BN376" s="2">
        <f t="shared" si="206"/>
        <v>0</v>
      </c>
      <c r="BO376" s="2">
        <f t="shared" si="206"/>
        <v>0</v>
      </c>
      <c r="BP376" s="2">
        <f t="shared" si="206"/>
        <v>0</v>
      </c>
      <c r="BQ376" s="2">
        <f t="shared" si="206"/>
        <v>0</v>
      </c>
      <c r="BR376" s="2">
        <f t="shared" si="206"/>
        <v>0</v>
      </c>
      <c r="BS376" s="2">
        <f t="shared" si="206"/>
        <v>0</v>
      </c>
      <c r="BT376" s="2">
        <f t="shared" si="206"/>
        <v>0</v>
      </c>
      <c r="BU376" s="2">
        <f t="shared" si="206"/>
        <v>0</v>
      </c>
      <c r="BV376" s="2">
        <f t="shared" si="206"/>
        <v>0</v>
      </c>
      <c r="BW376" s="2">
        <f t="shared" si="206"/>
        <v>0</v>
      </c>
      <c r="BX376" s="2">
        <f t="shared" si="206"/>
        <v>0</v>
      </c>
      <c r="BY376" s="2">
        <f t="shared" si="206"/>
        <v>0</v>
      </c>
      <c r="BZ376" s="2">
        <f t="shared" si="206"/>
        <v>0</v>
      </c>
      <c r="CA376" s="2">
        <f t="shared" ref="CA376:DF376" si="207">CA387</f>
        <v>20156.3</v>
      </c>
      <c r="CB376" s="2">
        <f t="shared" si="207"/>
        <v>16176.6</v>
      </c>
      <c r="CC376" s="2">
        <f t="shared" si="207"/>
        <v>3979.7</v>
      </c>
      <c r="CD376" s="2">
        <f t="shared" si="207"/>
        <v>0</v>
      </c>
      <c r="CE376" s="2">
        <f t="shared" si="207"/>
        <v>9938.2000000000007</v>
      </c>
      <c r="CF376" s="2">
        <f t="shared" si="207"/>
        <v>9938.2000000000007</v>
      </c>
      <c r="CG376" s="2">
        <f t="shared" si="207"/>
        <v>0</v>
      </c>
      <c r="CH376" s="2">
        <f t="shared" si="207"/>
        <v>9938.2000000000007</v>
      </c>
      <c r="CI376" s="2">
        <f t="shared" si="207"/>
        <v>0</v>
      </c>
      <c r="CJ376" s="2">
        <f t="shared" si="207"/>
        <v>0</v>
      </c>
      <c r="CK376" s="2">
        <f t="shared" si="207"/>
        <v>0</v>
      </c>
      <c r="CL376" s="2">
        <f t="shared" si="207"/>
        <v>0</v>
      </c>
      <c r="CM376" s="2">
        <f t="shared" si="207"/>
        <v>0</v>
      </c>
      <c r="CN376" s="2">
        <f t="shared" si="207"/>
        <v>0</v>
      </c>
      <c r="CO376" s="2">
        <f t="shared" si="207"/>
        <v>0</v>
      </c>
      <c r="CP376" s="2">
        <f t="shared" si="207"/>
        <v>0</v>
      </c>
      <c r="CQ376" s="2">
        <f t="shared" si="207"/>
        <v>0</v>
      </c>
      <c r="CR376" s="2">
        <f t="shared" si="207"/>
        <v>0</v>
      </c>
      <c r="CS376" s="2">
        <f t="shared" si="207"/>
        <v>0</v>
      </c>
      <c r="CT376" s="2">
        <f t="shared" si="207"/>
        <v>0</v>
      </c>
      <c r="CU376" s="2">
        <f t="shared" si="207"/>
        <v>0</v>
      </c>
      <c r="CV376" s="2">
        <f t="shared" si="207"/>
        <v>0</v>
      </c>
      <c r="CW376" s="2">
        <f t="shared" si="207"/>
        <v>0</v>
      </c>
      <c r="CX376" s="2">
        <f t="shared" si="207"/>
        <v>0</v>
      </c>
      <c r="CY376" s="2">
        <f t="shared" si="207"/>
        <v>0</v>
      </c>
      <c r="CZ376" s="2">
        <f t="shared" si="207"/>
        <v>0</v>
      </c>
      <c r="DA376" s="2">
        <f t="shared" si="207"/>
        <v>0</v>
      </c>
      <c r="DB376" s="2">
        <f t="shared" si="207"/>
        <v>0</v>
      </c>
      <c r="DC376" s="2">
        <f t="shared" si="207"/>
        <v>0</v>
      </c>
      <c r="DD376" s="2">
        <f t="shared" si="207"/>
        <v>0</v>
      </c>
      <c r="DE376" s="2">
        <f t="shared" si="207"/>
        <v>0</v>
      </c>
      <c r="DF376" s="2">
        <f t="shared" si="207"/>
        <v>0</v>
      </c>
      <c r="DG376" s="3">
        <f t="shared" ref="DG376:EL376" si="208">DG387</f>
        <v>0</v>
      </c>
      <c r="DH376" s="3">
        <f t="shared" si="208"/>
        <v>0</v>
      </c>
      <c r="DI376" s="3">
        <f t="shared" si="208"/>
        <v>0</v>
      </c>
      <c r="DJ376" s="3">
        <f t="shared" si="208"/>
        <v>0</v>
      </c>
      <c r="DK376" s="3">
        <f t="shared" si="208"/>
        <v>0</v>
      </c>
      <c r="DL376" s="3">
        <f t="shared" si="208"/>
        <v>0</v>
      </c>
      <c r="DM376" s="3">
        <f t="shared" si="208"/>
        <v>0</v>
      </c>
      <c r="DN376" s="3">
        <f t="shared" si="208"/>
        <v>0</v>
      </c>
      <c r="DO376" s="3">
        <f t="shared" si="208"/>
        <v>0</v>
      </c>
      <c r="DP376" s="3">
        <f t="shared" si="208"/>
        <v>0</v>
      </c>
      <c r="DQ376" s="3">
        <f t="shared" si="208"/>
        <v>0</v>
      </c>
      <c r="DR376" s="3">
        <f t="shared" si="208"/>
        <v>0</v>
      </c>
      <c r="DS376" s="3">
        <f t="shared" si="208"/>
        <v>0</v>
      </c>
      <c r="DT376" s="3">
        <f t="shared" si="208"/>
        <v>0</v>
      </c>
      <c r="DU376" s="3">
        <f t="shared" si="208"/>
        <v>0</v>
      </c>
      <c r="DV376" s="3">
        <f t="shared" si="208"/>
        <v>0</v>
      </c>
      <c r="DW376" s="3">
        <f t="shared" si="208"/>
        <v>0</v>
      </c>
      <c r="DX376" s="3">
        <f t="shared" si="208"/>
        <v>0</v>
      </c>
      <c r="DY376" s="3">
        <f t="shared" si="208"/>
        <v>0</v>
      </c>
      <c r="DZ376" s="3">
        <f t="shared" si="208"/>
        <v>0</v>
      </c>
      <c r="EA376" s="3">
        <f t="shared" si="208"/>
        <v>0</v>
      </c>
      <c r="EB376" s="3">
        <f t="shared" si="208"/>
        <v>0</v>
      </c>
      <c r="EC376" s="3">
        <f t="shared" si="208"/>
        <v>0</v>
      </c>
      <c r="ED376" s="3">
        <f t="shared" si="208"/>
        <v>0</v>
      </c>
      <c r="EE376" s="3">
        <f t="shared" si="208"/>
        <v>0</v>
      </c>
      <c r="EF376" s="3">
        <f t="shared" si="208"/>
        <v>0</v>
      </c>
      <c r="EG376" s="3">
        <f t="shared" si="208"/>
        <v>0</v>
      </c>
      <c r="EH376" s="3">
        <f t="shared" si="208"/>
        <v>0</v>
      </c>
      <c r="EI376" s="3">
        <f t="shared" si="208"/>
        <v>0</v>
      </c>
      <c r="EJ376" s="3">
        <f t="shared" si="208"/>
        <v>0</v>
      </c>
      <c r="EK376" s="3">
        <f t="shared" si="208"/>
        <v>0</v>
      </c>
      <c r="EL376" s="3">
        <f t="shared" si="208"/>
        <v>0</v>
      </c>
      <c r="EM376" s="3">
        <f t="shared" ref="EM376:FR376" si="209">EM387</f>
        <v>0</v>
      </c>
      <c r="EN376" s="3">
        <f t="shared" si="209"/>
        <v>0</v>
      </c>
      <c r="EO376" s="3">
        <f t="shared" si="209"/>
        <v>0</v>
      </c>
      <c r="EP376" s="3">
        <f t="shared" si="209"/>
        <v>0</v>
      </c>
      <c r="EQ376" s="3">
        <f t="shared" si="209"/>
        <v>0</v>
      </c>
      <c r="ER376" s="3">
        <f t="shared" si="209"/>
        <v>0</v>
      </c>
      <c r="ES376" s="3">
        <f t="shared" si="209"/>
        <v>0</v>
      </c>
      <c r="ET376" s="3">
        <f t="shared" si="209"/>
        <v>0</v>
      </c>
      <c r="EU376" s="3">
        <f t="shared" si="209"/>
        <v>0</v>
      </c>
      <c r="EV376" s="3">
        <f t="shared" si="209"/>
        <v>0</v>
      </c>
      <c r="EW376" s="3">
        <f t="shared" si="209"/>
        <v>0</v>
      </c>
      <c r="EX376" s="3">
        <f t="shared" si="209"/>
        <v>0</v>
      </c>
      <c r="EY376" s="3">
        <f t="shared" si="209"/>
        <v>0</v>
      </c>
      <c r="EZ376" s="3">
        <f t="shared" si="209"/>
        <v>0</v>
      </c>
      <c r="FA376" s="3">
        <f t="shared" si="209"/>
        <v>0</v>
      </c>
      <c r="FB376" s="3">
        <f t="shared" si="209"/>
        <v>0</v>
      </c>
      <c r="FC376" s="3">
        <f t="shared" si="209"/>
        <v>0</v>
      </c>
      <c r="FD376" s="3">
        <f t="shared" si="209"/>
        <v>0</v>
      </c>
      <c r="FE376" s="3">
        <f t="shared" si="209"/>
        <v>0</v>
      </c>
      <c r="FF376" s="3">
        <f t="shared" si="209"/>
        <v>0</v>
      </c>
      <c r="FG376" s="3">
        <f t="shared" si="209"/>
        <v>0</v>
      </c>
      <c r="FH376" s="3">
        <f t="shared" si="209"/>
        <v>0</v>
      </c>
      <c r="FI376" s="3">
        <f t="shared" si="209"/>
        <v>0</v>
      </c>
      <c r="FJ376" s="3">
        <f t="shared" si="209"/>
        <v>0</v>
      </c>
      <c r="FK376" s="3">
        <f t="shared" si="209"/>
        <v>0</v>
      </c>
      <c r="FL376" s="3">
        <f t="shared" si="209"/>
        <v>0</v>
      </c>
      <c r="FM376" s="3">
        <f t="shared" si="209"/>
        <v>0</v>
      </c>
      <c r="FN376" s="3">
        <f t="shared" si="209"/>
        <v>0</v>
      </c>
      <c r="FO376" s="3">
        <f t="shared" si="209"/>
        <v>0</v>
      </c>
      <c r="FP376" s="3">
        <f t="shared" si="209"/>
        <v>0</v>
      </c>
      <c r="FQ376" s="3">
        <f t="shared" si="209"/>
        <v>0</v>
      </c>
      <c r="FR376" s="3">
        <f t="shared" si="209"/>
        <v>0</v>
      </c>
      <c r="FS376" s="3">
        <f t="shared" ref="FS376:GX376" si="210">FS387</f>
        <v>0</v>
      </c>
      <c r="FT376" s="3">
        <f t="shared" si="210"/>
        <v>0</v>
      </c>
      <c r="FU376" s="3">
        <f t="shared" si="210"/>
        <v>0</v>
      </c>
      <c r="FV376" s="3">
        <f t="shared" si="210"/>
        <v>0</v>
      </c>
      <c r="FW376" s="3">
        <f t="shared" si="210"/>
        <v>0</v>
      </c>
      <c r="FX376" s="3">
        <f t="shared" si="210"/>
        <v>0</v>
      </c>
      <c r="FY376" s="3">
        <f t="shared" si="210"/>
        <v>0</v>
      </c>
      <c r="FZ376" s="3">
        <f t="shared" si="210"/>
        <v>0</v>
      </c>
      <c r="GA376" s="3">
        <f t="shared" si="210"/>
        <v>0</v>
      </c>
      <c r="GB376" s="3">
        <f t="shared" si="210"/>
        <v>0</v>
      </c>
      <c r="GC376" s="3">
        <f t="shared" si="210"/>
        <v>0</v>
      </c>
      <c r="GD376" s="3">
        <f t="shared" si="210"/>
        <v>0</v>
      </c>
      <c r="GE376" s="3">
        <f t="shared" si="210"/>
        <v>0</v>
      </c>
      <c r="GF376" s="3">
        <f t="shared" si="210"/>
        <v>0</v>
      </c>
      <c r="GG376" s="3">
        <f t="shared" si="210"/>
        <v>0</v>
      </c>
      <c r="GH376" s="3">
        <f t="shared" si="210"/>
        <v>0</v>
      </c>
      <c r="GI376" s="3">
        <f t="shared" si="210"/>
        <v>0</v>
      </c>
      <c r="GJ376" s="3">
        <f t="shared" si="210"/>
        <v>0</v>
      </c>
      <c r="GK376" s="3">
        <f t="shared" si="210"/>
        <v>0</v>
      </c>
      <c r="GL376" s="3">
        <f t="shared" si="210"/>
        <v>0</v>
      </c>
      <c r="GM376" s="3">
        <f t="shared" si="210"/>
        <v>0</v>
      </c>
      <c r="GN376" s="3">
        <f t="shared" si="210"/>
        <v>0</v>
      </c>
      <c r="GO376" s="3">
        <f t="shared" si="210"/>
        <v>0</v>
      </c>
      <c r="GP376" s="3">
        <f t="shared" si="210"/>
        <v>0</v>
      </c>
      <c r="GQ376" s="3">
        <f t="shared" si="210"/>
        <v>0</v>
      </c>
      <c r="GR376" s="3">
        <f t="shared" si="210"/>
        <v>0</v>
      </c>
      <c r="GS376" s="3">
        <f t="shared" si="210"/>
        <v>0</v>
      </c>
      <c r="GT376" s="3">
        <f t="shared" si="210"/>
        <v>0</v>
      </c>
      <c r="GU376" s="3">
        <f t="shared" si="210"/>
        <v>0</v>
      </c>
      <c r="GV376" s="3">
        <f t="shared" si="210"/>
        <v>0</v>
      </c>
      <c r="GW376" s="3">
        <f t="shared" si="210"/>
        <v>0</v>
      </c>
      <c r="GX376" s="3">
        <f t="shared" si="210"/>
        <v>0</v>
      </c>
    </row>
    <row r="378" spans="1:245" x14ac:dyDescent="0.2">
      <c r="A378">
        <v>17</v>
      </c>
      <c r="B378">
        <v>1</v>
      </c>
      <c r="C378">
        <f>ROW(SmtRes!A116)</f>
        <v>116</v>
      </c>
      <c r="D378">
        <f>ROW(EtalonRes!A117)</f>
        <v>117</v>
      </c>
      <c r="E378" t="s">
        <v>242</v>
      </c>
      <c r="F378" t="s">
        <v>243</v>
      </c>
      <c r="G378" t="s">
        <v>244</v>
      </c>
      <c r="H378" t="s">
        <v>101</v>
      </c>
      <c r="I378">
        <v>0.04</v>
      </c>
      <c r="J378">
        <v>0</v>
      </c>
      <c r="O378">
        <f t="shared" ref="O378:O385" si="211">ROUND(CP378,1)</f>
        <v>189.8</v>
      </c>
      <c r="P378">
        <f t="shared" ref="P378:P385" si="212">ROUND(CQ378*I378,1)</f>
        <v>0</v>
      </c>
      <c r="Q378">
        <f t="shared" ref="Q378:Q385" si="213">ROUND(CR378*I378,1)</f>
        <v>1.4</v>
      </c>
      <c r="R378">
        <f t="shared" ref="R378:R385" si="214">ROUND(CS378*I378,1)</f>
        <v>1.4</v>
      </c>
      <c r="S378">
        <f t="shared" ref="S378:S385" si="215">ROUND(CT378*I378,1)</f>
        <v>188.4</v>
      </c>
      <c r="T378">
        <f t="shared" ref="T378:T385" si="216">ROUND(CU378*I378,1)</f>
        <v>0</v>
      </c>
      <c r="U378">
        <f t="shared" ref="U378:U385" si="217">CV378*I378</f>
        <v>0.71560000000000001</v>
      </c>
      <c r="V378">
        <f t="shared" ref="V378:V385" si="218">CW378*I378</f>
        <v>3.2000000000000002E-3</v>
      </c>
      <c r="W378">
        <f t="shared" ref="W378:W385" si="219">ROUND(CX378*I378,1)</f>
        <v>0</v>
      </c>
      <c r="X378">
        <f t="shared" ref="X378:Y385" si="220">ROUND(CY378,1)</f>
        <v>161.30000000000001</v>
      </c>
      <c r="Y378">
        <f t="shared" si="220"/>
        <v>123.4</v>
      </c>
      <c r="AA378">
        <v>47538294</v>
      </c>
      <c r="AB378">
        <f t="shared" ref="AB378:AB385" si="221">ROUND((AC378+AD378+AF378),1)</f>
        <v>146</v>
      </c>
      <c r="AC378">
        <f t="shared" ref="AC378:AC385" si="222">ROUND((ES378),1)</f>
        <v>0</v>
      </c>
      <c r="AD378">
        <f t="shared" ref="AD378:AD383" si="223">ROUND((((ET378)-(EU378))+AE378),1)</f>
        <v>2.5</v>
      </c>
      <c r="AE378">
        <f t="shared" ref="AE378:AF383" si="224">ROUND((EU378),1)</f>
        <v>1.1000000000000001</v>
      </c>
      <c r="AF378">
        <f t="shared" si="224"/>
        <v>143.5</v>
      </c>
      <c r="AG378">
        <f t="shared" ref="AG378:AG385" si="225">ROUND((AP378),1)</f>
        <v>0</v>
      </c>
      <c r="AH378">
        <f t="shared" ref="AH378:AI383" si="226">(EW378)</f>
        <v>17.89</v>
      </c>
      <c r="AI378">
        <f t="shared" si="226"/>
        <v>0.08</v>
      </c>
      <c r="AJ378">
        <f t="shared" ref="AJ378:AJ385" si="227">(AS378)</f>
        <v>0</v>
      </c>
      <c r="AK378">
        <v>145.97999999999999</v>
      </c>
      <c r="AL378">
        <v>0</v>
      </c>
      <c r="AM378">
        <v>2.5</v>
      </c>
      <c r="AN378">
        <v>1.08</v>
      </c>
      <c r="AO378">
        <v>143.47999999999999</v>
      </c>
      <c r="AP378">
        <v>0</v>
      </c>
      <c r="AQ378">
        <v>17.89</v>
      </c>
      <c r="AR378">
        <v>0.08</v>
      </c>
      <c r="AS378">
        <v>0</v>
      </c>
      <c r="AT378">
        <v>85</v>
      </c>
      <c r="AU378">
        <v>65</v>
      </c>
      <c r="AV378">
        <v>1</v>
      </c>
      <c r="AW378">
        <v>1</v>
      </c>
      <c r="AZ378">
        <v>1</v>
      </c>
      <c r="BA378">
        <v>32.83</v>
      </c>
      <c r="BB378">
        <v>14.32</v>
      </c>
      <c r="BC378">
        <v>1</v>
      </c>
      <c r="BD378" t="s">
        <v>5</v>
      </c>
      <c r="BE378" t="s">
        <v>5</v>
      </c>
      <c r="BF378" t="s">
        <v>5</v>
      </c>
      <c r="BG378" t="s">
        <v>5</v>
      </c>
      <c r="BH378">
        <v>0</v>
      </c>
      <c r="BI378">
        <v>1</v>
      </c>
      <c r="BJ378" t="s">
        <v>245</v>
      </c>
      <c r="BM378">
        <v>67001</v>
      </c>
      <c r="BN378">
        <v>0</v>
      </c>
      <c r="BO378" t="s">
        <v>243</v>
      </c>
      <c r="BP378">
        <v>1</v>
      </c>
      <c r="BQ378">
        <v>6</v>
      </c>
      <c r="BR378">
        <v>0</v>
      </c>
      <c r="BS378">
        <v>32.83</v>
      </c>
      <c r="BT378">
        <v>1</v>
      </c>
      <c r="BU378">
        <v>1</v>
      </c>
      <c r="BV378">
        <v>1</v>
      </c>
      <c r="BW378">
        <v>1</v>
      </c>
      <c r="BX378">
        <v>1</v>
      </c>
      <c r="BY378" t="s">
        <v>5</v>
      </c>
      <c r="BZ378">
        <v>85</v>
      </c>
      <c r="CA378">
        <v>65</v>
      </c>
      <c r="CE378">
        <v>0</v>
      </c>
      <c r="CF378">
        <v>0</v>
      </c>
      <c r="CG378">
        <v>0</v>
      </c>
      <c r="CM378">
        <v>0</v>
      </c>
      <c r="CN378" t="s">
        <v>5</v>
      </c>
      <c r="CO378">
        <v>0</v>
      </c>
      <c r="CP378">
        <f t="shared" ref="CP378:CP385" si="228">(P378+Q378+S378)</f>
        <v>189.8</v>
      </c>
      <c r="CQ378">
        <f t="shared" ref="CQ378:CQ385" si="229">AC378*BC378</f>
        <v>0</v>
      </c>
      <c r="CR378">
        <f t="shared" ref="CR378:CR385" si="230">AD378*BB378</f>
        <v>35.799999999999997</v>
      </c>
      <c r="CS378">
        <f t="shared" ref="CS378:CS385" si="231">AE378*BS378</f>
        <v>36.113</v>
      </c>
      <c r="CT378">
        <f t="shared" ref="CT378:CT385" si="232">AF378*BA378</f>
        <v>4711.1049999999996</v>
      </c>
      <c r="CU378">
        <f t="shared" ref="CU378:CX385" si="233">AG378</f>
        <v>0</v>
      </c>
      <c r="CV378">
        <f t="shared" si="233"/>
        <v>17.89</v>
      </c>
      <c r="CW378">
        <f t="shared" si="233"/>
        <v>0.08</v>
      </c>
      <c r="CX378">
        <f t="shared" si="233"/>
        <v>0</v>
      </c>
      <c r="CY378">
        <f t="shared" ref="CY378:CY385" si="234">(((S378+R378)*AT378)/100)</f>
        <v>161.33000000000001</v>
      </c>
      <c r="CZ378">
        <f t="shared" ref="CZ378:CZ385" si="235">(((S378+R378)*AU378)/100)</f>
        <v>123.37</v>
      </c>
      <c r="DC378" t="s">
        <v>5</v>
      </c>
      <c r="DD378" t="s">
        <v>5</v>
      </c>
      <c r="DE378" t="s">
        <v>5</v>
      </c>
      <c r="DF378" t="s">
        <v>5</v>
      </c>
      <c r="DG378" t="s">
        <v>5</v>
      </c>
      <c r="DH378" t="s">
        <v>5</v>
      </c>
      <c r="DI378" t="s">
        <v>5</v>
      </c>
      <c r="DJ378" t="s">
        <v>5</v>
      </c>
      <c r="DK378" t="s">
        <v>5</v>
      </c>
      <c r="DL378" t="s">
        <v>5</v>
      </c>
      <c r="DM378" t="s">
        <v>5</v>
      </c>
      <c r="DN378">
        <v>0</v>
      </c>
      <c r="DO378">
        <v>0</v>
      </c>
      <c r="DP378">
        <v>1</v>
      </c>
      <c r="DQ378">
        <v>1</v>
      </c>
      <c r="DU378">
        <v>1013</v>
      </c>
      <c r="DV378" t="s">
        <v>101</v>
      </c>
      <c r="DW378" t="s">
        <v>101</v>
      </c>
      <c r="DX378">
        <v>1</v>
      </c>
      <c r="EE378">
        <v>44314500</v>
      </c>
      <c r="EF378">
        <v>6</v>
      </c>
      <c r="EG378" t="s">
        <v>22</v>
      </c>
      <c r="EH378">
        <v>0</v>
      </c>
      <c r="EI378" t="s">
        <v>5</v>
      </c>
      <c r="EJ378">
        <v>1</v>
      </c>
      <c r="EK378">
        <v>67001</v>
      </c>
      <c r="EL378" t="s">
        <v>241</v>
      </c>
      <c r="EM378" t="s">
        <v>246</v>
      </c>
      <c r="EO378" t="s">
        <v>5</v>
      </c>
      <c r="EQ378">
        <v>0</v>
      </c>
      <c r="ER378">
        <v>145.97999999999999</v>
      </c>
      <c r="ES378">
        <v>0</v>
      </c>
      <c r="ET378">
        <v>2.5</v>
      </c>
      <c r="EU378">
        <v>1.08</v>
      </c>
      <c r="EV378">
        <v>143.47999999999999</v>
      </c>
      <c r="EW378">
        <v>17.89</v>
      </c>
      <c r="EX378">
        <v>0.08</v>
      </c>
      <c r="EY378">
        <v>0</v>
      </c>
      <c r="FQ378">
        <v>0</v>
      </c>
      <c r="FR378">
        <f t="shared" ref="FR378:FR385" si="236">ROUND(IF(AND(BH378=3,BI378=3),P378,0),1)</f>
        <v>0</v>
      </c>
      <c r="FS378">
        <v>0</v>
      </c>
      <c r="FX378">
        <v>85</v>
      </c>
      <c r="FY378">
        <v>65</v>
      </c>
      <c r="GA378" t="s">
        <v>5</v>
      </c>
      <c r="GD378">
        <v>1</v>
      </c>
      <c r="GF378">
        <v>-2047539620</v>
      </c>
      <c r="GG378">
        <v>2</v>
      </c>
      <c r="GH378">
        <v>1</v>
      </c>
      <c r="GI378">
        <v>2</v>
      </c>
      <c r="GJ378">
        <v>0</v>
      </c>
      <c r="GK378">
        <v>0</v>
      </c>
      <c r="GL378">
        <f t="shared" ref="GL378:GL385" si="237">ROUND(IF(AND(BH378=3,BI378=3,FS378&lt;&gt;0),P378,0),1)</f>
        <v>0</v>
      </c>
      <c r="GM378">
        <f t="shared" ref="GM378:GM385" si="238">ROUND(O378+X378+Y378,1)+GX378</f>
        <v>474.5</v>
      </c>
      <c r="GN378">
        <f t="shared" ref="GN378:GN385" si="239">IF(OR(BI378=0,BI378=1),ROUND(O378+X378+Y378,1),0)</f>
        <v>474.5</v>
      </c>
      <c r="GO378">
        <f t="shared" ref="GO378:GO385" si="240">IF(BI378=2,ROUND(O378+X378+Y378,1),0)</f>
        <v>0</v>
      </c>
      <c r="GP378">
        <f t="shared" ref="GP378:GP385" si="241">IF(BI378=4,ROUND(O378+X378+Y378,1)+GX378,0)</f>
        <v>0</v>
      </c>
      <c r="GR378">
        <v>0</v>
      </c>
      <c r="GS378">
        <v>3</v>
      </c>
      <c r="GT378">
        <v>0</v>
      </c>
      <c r="GU378" t="s">
        <v>5</v>
      </c>
      <c r="GV378">
        <f t="shared" ref="GV378:GV385" si="242">ROUND((GT378),1)</f>
        <v>0</v>
      </c>
      <c r="GW378">
        <v>1</v>
      </c>
      <c r="GX378">
        <f t="shared" ref="GX378:GX385" si="243">ROUND(HC378*I378,1)</f>
        <v>0</v>
      </c>
      <c r="HA378">
        <v>0</v>
      </c>
      <c r="HB378">
        <v>0</v>
      </c>
      <c r="HC378">
        <f t="shared" ref="HC378:HC385" si="244">GV378*GW378</f>
        <v>0</v>
      </c>
      <c r="IK378">
        <v>0</v>
      </c>
    </row>
    <row r="379" spans="1:245" x14ac:dyDescent="0.2">
      <c r="A379">
        <v>17</v>
      </c>
      <c r="B379">
        <v>1</v>
      </c>
      <c r="C379">
        <f>ROW(SmtRes!A126)</f>
        <v>126</v>
      </c>
      <c r="D379">
        <f>ROW(EtalonRes!A125)</f>
        <v>125</v>
      </c>
      <c r="E379" t="s">
        <v>247</v>
      </c>
      <c r="F379" t="s">
        <v>248</v>
      </c>
      <c r="G379" t="s">
        <v>249</v>
      </c>
      <c r="H379" t="s">
        <v>101</v>
      </c>
      <c r="I379">
        <v>0.04</v>
      </c>
      <c r="J379">
        <v>0</v>
      </c>
      <c r="O379">
        <f t="shared" si="211"/>
        <v>984.2</v>
      </c>
      <c r="P379">
        <f t="shared" si="212"/>
        <v>88</v>
      </c>
      <c r="Q379">
        <f t="shared" si="213"/>
        <v>7.3</v>
      </c>
      <c r="R379">
        <f t="shared" si="214"/>
        <v>3.3</v>
      </c>
      <c r="S379">
        <f t="shared" si="215"/>
        <v>888.9</v>
      </c>
      <c r="T379">
        <f t="shared" si="216"/>
        <v>0</v>
      </c>
      <c r="U379">
        <f t="shared" si="217"/>
        <v>2.7296</v>
      </c>
      <c r="V379">
        <f t="shared" si="218"/>
        <v>8.0000000000000002E-3</v>
      </c>
      <c r="W379">
        <f t="shared" si="219"/>
        <v>0</v>
      </c>
      <c r="X379">
        <f t="shared" si="220"/>
        <v>847.6</v>
      </c>
      <c r="Y379">
        <f t="shared" si="220"/>
        <v>579.9</v>
      </c>
      <c r="AA379">
        <v>47538294</v>
      </c>
      <c r="AB379">
        <f t="shared" si="221"/>
        <v>1106.9000000000001</v>
      </c>
      <c r="AC379">
        <f t="shared" si="222"/>
        <v>411.9</v>
      </c>
      <c r="AD379">
        <f t="shared" si="223"/>
        <v>18.100000000000001</v>
      </c>
      <c r="AE379">
        <f t="shared" si="224"/>
        <v>2.5</v>
      </c>
      <c r="AF379">
        <f t="shared" si="224"/>
        <v>676.9</v>
      </c>
      <c r="AG379">
        <f t="shared" si="225"/>
        <v>0</v>
      </c>
      <c r="AH379">
        <f t="shared" si="226"/>
        <v>68.239999999999995</v>
      </c>
      <c r="AI379">
        <f t="shared" si="226"/>
        <v>0.2</v>
      </c>
      <c r="AJ379">
        <f t="shared" si="227"/>
        <v>0</v>
      </c>
      <c r="AK379">
        <v>1106.93</v>
      </c>
      <c r="AL379">
        <v>411.88</v>
      </c>
      <c r="AM379">
        <v>18.11</v>
      </c>
      <c r="AN379">
        <v>2.5099999999999998</v>
      </c>
      <c r="AO379">
        <v>676.94</v>
      </c>
      <c r="AP379">
        <v>0</v>
      </c>
      <c r="AQ379">
        <v>68.239999999999995</v>
      </c>
      <c r="AR379">
        <v>0.2</v>
      </c>
      <c r="AS379">
        <v>0</v>
      </c>
      <c r="AT379">
        <v>95</v>
      </c>
      <c r="AU379">
        <v>65</v>
      </c>
      <c r="AV379">
        <v>1</v>
      </c>
      <c r="AW379">
        <v>1</v>
      </c>
      <c r="AZ379">
        <v>1</v>
      </c>
      <c r="BA379">
        <v>32.83</v>
      </c>
      <c r="BB379">
        <v>10.039999999999999</v>
      </c>
      <c r="BC379">
        <v>5.34</v>
      </c>
      <c r="BD379" t="s">
        <v>5</v>
      </c>
      <c r="BE379" t="s">
        <v>5</v>
      </c>
      <c r="BF379" t="s">
        <v>5</v>
      </c>
      <c r="BG379" t="s">
        <v>5</v>
      </c>
      <c r="BH379">
        <v>0</v>
      </c>
      <c r="BI379">
        <v>2</v>
      </c>
      <c r="BJ379" t="s">
        <v>250</v>
      </c>
      <c r="BM379">
        <v>108001</v>
      </c>
      <c r="BN379">
        <v>0</v>
      </c>
      <c r="BO379" t="s">
        <v>248</v>
      </c>
      <c r="BP379">
        <v>1</v>
      </c>
      <c r="BQ379">
        <v>3</v>
      </c>
      <c r="BR379">
        <v>0</v>
      </c>
      <c r="BS379">
        <v>32.83</v>
      </c>
      <c r="BT379">
        <v>1</v>
      </c>
      <c r="BU379">
        <v>1</v>
      </c>
      <c r="BV379">
        <v>1</v>
      </c>
      <c r="BW379">
        <v>1</v>
      </c>
      <c r="BX379">
        <v>1</v>
      </c>
      <c r="BY379" t="s">
        <v>5</v>
      </c>
      <c r="BZ379">
        <v>95</v>
      </c>
      <c r="CA379">
        <v>65</v>
      </c>
      <c r="CE379">
        <v>0</v>
      </c>
      <c r="CF379">
        <v>0</v>
      </c>
      <c r="CG379">
        <v>0</v>
      </c>
      <c r="CM379">
        <v>0</v>
      </c>
      <c r="CN379" t="s">
        <v>5</v>
      </c>
      <c r="CO379">
        <v>0</v>
      </c>
      <c r="CP379">
        <f t="shared" si="228"/>
        <v>984.19999999999993</v>
      </c>
      <c r="CQ379">
        <f t="shared" si="229"/>
        <v>2199.5459999999998</v>
      </c>
      <c r="CR379">
        <f t="shared" si="230"/>
        <v>181.72399999999999</v>
      </c>
      <c r="CS379">
        <f t="shared" si="231"/>
        <v>82.074999999999989</v>
      </c>
      <c r="CT379">
        <f t="shared" si="232"/>
        <v>22222.626999999997</v>
      </c>
      <c r="CU379">
        <f t="shared" si="233"/>
        <v>0</v>
      </c>
      <c r="CV379">
        <f t="shared" si="233"/>
        <v>68.239999999999995</v>
      </c>
      <c r="CW379">
        <f t="shared" si="233"/>
        <v>0.2</v>
      </c>
      <c r="CX379">
        <f t="shared" si="233"/>
        <v>0</v>
      </c>
      <c r="CY379">
        <f t="shared" si="234"/>
        <v>847.59</v>
      </c>
      <c r="CZ379">
        <f t="shared" si="235"/>
        <v>579.92999999999995</v>
      </c>
      <c r="DC379" t="s">
        <v>5</v>
      </c>
      <c r="DD379" t="s">
        <v>5</v>
      </c>
      <c r="DE379" t="s">
        <v>5</v>
      </c>
      <c r="DF379" t="s">
        <v>5</v>
      </c>
      <c r="DG379" t="s">
        <v>5</v>
      </c>
      <c r="DH379" t="s">
        <v>5</v>
      </c>
      <c r="DI379" t="s">
        <v>5</v>
      </c>
      <c r="DJ379" t="s">
        <v>5</v>
      </c>
      <c r="DK379" t="s">
        <v>5</v>
      </c>
      <c r="DL379" t="s">
        <v>5</v>
      </c>
      <c r="DM379" t="s">
        <v>5</v>
      </c>
      <c r="DN379">
        <v>0</v>
      </c>
      <c r="DO379">
        <v>0</v>
      </c>
      <c r="DP379">
        <v>1</v>
      </c>
      <c r="DQ379">
        <v>1</v>
      </c>
      <c r="DU379">
        <v>1013</v>
      </c>
      <c r="DV379" t="s">
        <v>101</v>
      </c>
      <c r="DW379" t="s">
        <v>101</v>
      </c>
      <c r="DX379">
        <v>1</v>
      </c>
      <c r="EE379">
        <v>44314255</v>
      </c>
      <c r="EF379">
        <v>3</v>
      </c>
      <c r="EG379" t="s">
        <v>121</v>
      </c>
      <c r="EH379">
        <v>0</v>
      </c>
      <c r="EI379" t="s">
        <v>5</v>
      </c>
      <c r="EJ379">
        <v>2</v>
      </c>
      <c r="EK379">
        <v>108001</v>
      </c>
      <c r="EL379" t="s">
        <v>251</v>
      </c>
      <c r="EM379" t="s">
        <v>252</v>
      </c>
      <c r="EO379" t="s">
        <v>5</v>
      </c>
      <c r="EQ379">
        <v>0</v>
      </c>
      <c r="ER379">
        <v>1106.93</v>
      </c>
      <c r="ES379">
        <v>411.88</v>
      </c>
      <c r="ET379">
        <v>18.11</v>
      </c>
      <c r="EU379">
        <v>2.5099999999999998</v>
      </c>
      <c r="EV379">
        <v>676.94</v>
      </c>
      <c r="EW379">
        <v>68.239999999999995</v>
      </c>
      <c r="EX379">
        <v>0.2</v>
      </c>
      <c r="EY379">
        <v>0</v>
      </c>
      <c r="FQ379">
        <v>0</v>
      </c>
      <c r="FR379">
        <f t="shared" si="236"/>
        <v>0</v>
      </c>
      <c r="FS379">
        <v>0</v>
      </c>
      <c r="FX379">
        <v>95</v>
      </c>
      <c r="FY379">
        <v>65</v>
      </c>
      <c r="GA379" t="s">
        <v>5</v>
      </c>
      <c r="GD379">
        <v>1</v>
      </c>
      <c r="GF379">
        <v>-1474139337</v>
      </c>
      <c r="GG379">
        <v>2</v>
      </c>
      <c r="GH379">
        <v>1</v>
      </c>
      <c r="GI379">
        <v>2</v>
      </c>
      <c r="GJ379">
        <v>0</v>
      </c>
      <c r="GK379">
        <v>0</v>
      </c>
      <c r="GL379">
        <f t="shared" si="237"/>
        <v>0</v>
      </c>
      <c r="GM379">
        <f t="shared" si="238"/>
        <v>2411.6999999999998</v>
      </c>
      <c r="GN379">
        <f t="shared" si="239"/>
        <v>0</v>
      </c>
      <c r="GO379">
        <f t="shared" si="240"/>
        <v>2411.6999999999998</v>
      </c>
      <c r="GP379">
        <f t="shared" si="241"/>
        <v>0</v>
      </c>
      <c r="GR379">
        <v>0</v>
      </c>
      <c r="GS379">
        <v>3</v>
      </c>
      <c r="GT379">
        <v>0</v>
      </c>
      <c r="GU379" t="s">
        <v>5</v>
      </c>
      <c r="GV379">
        <f t="shared" si="242"/>
        <v>0</v>
      </c>
      <c r="GW379">
        <v>1</v>
      </c>
      <c r="GX379">
        <f t="shared" si="243"/>
        <v>0</v>
      </c>
      <c r="HA379">
        <v>0</v>
      </c>
      <c r="HB379">
        <v>0</v>
      </c>
      <c r="HC379">
        <f t="shared" si="244"/>
        <v>0</v>
      </c>
      <c r="IK379">
        <v>0</v>
      </c>
    </row>
    <row r="380" spans="1:245" x14ac:dyDescent="0.2">
      <c r="A380">
        <v>18</v>
      </c>
      <c r="B380">
        <v>1</v>
      </c>
      <c r="C380">
        <v>124</v>
      </c>
      <c r="E380" t="s">
        <v>253</v>
      </c>
      <c r="F380" t="s">
        <v>254</v>
      </c>
      <c r="G380" t="s">
        <v>255</v>
      </c>
      <c r="H380" t="s">
        <v>201</v>
      </c>
      <c r="I380">
        <v>0</v>
      </c>
      <c r="J380">
        <v>33.333333333333336</v>
      </c>
      <c r="O380">
        <f t="shared" si="211"/>
        <v>0</v>
      </c>
      <c r="P380">
        <f t="shared" si="212"/>
        <v>0</v>
      </c>
      <c r="Q380">
        <f t="shared" si="213"/>
        <v>0</v>
      </c>
      <c r="R380">
        <f t="shared" si="214"/>
        <v>0</v>
      </c>
      <c r="S380">
        <f t="shared" si="215"/>
        <v>0</v>
      </c>
      <c r="T380">
        <f t="shared" si="216"/>
        <v>0</v>
      </c>
      <c r="U380">
        <f t="shared" si="217"/>
        <v>0</v>
      </c>
      <c r="V380">
        <f t="shared" si="218"/>
        <v>0</v>
      </c>
      <c r="W380">
        <f t="shared" si="219"/>
        <v>0</v>
      </c>
      <c r="X380">
        <f t="shared" si="220"/>
        <v>0</v>
      </c>
      <c r="Y380">
        <f t="shared" si="220"/>
        <v>0</v>
      </c>
      <c r="AA380">
        <v>47538294</v>
      </c>
      <c r="AB380">
        <f t="shared" si="221"/>
        <v>29.9</v>
      </c>
      <c r="AC380">
        <f t="shared" si="222"/>
        <v>29.9</v>
      </c>
      <c r="AD380">
        <f t="shared" si="223"/>
        <v>0</v>
      </c>
      <c r="AE380">
        <f t="shared" si="224"/>
        <v>0</v>
      </c>
      <c r="AF380">
        <f t="shared" si="224"/>
        <v>0</v>
      </c>
      <c r="AG380">
        <f t="shared" si="225"/>
        <v>0</v>
      </c>
      <c r="AH380">
        <f t="shared" si="226"/>
        <v>0</v>
      </c>
      <c r="AI380">
        <f t="shared" si="226"/>
        <v>0</v>
      </c>
      <c r="AJ380">
        <f t="shared" si="227"/>
        <v>0</v>
      </c>
      <c r="AK380">
        <v>29.9</v>
      </c>
      <c r="AL380">
        <v>29.9</v>
      </c>
      <c r="AM380">
        <v>0</v>
      </c>
      <c r="AN380">
        <v>0</v>
      </c>
      <c r="AO380">
        <v>0</v>
      </c>
      <c r="AP380">
        <v>0</v>
      </c>
      <c r="AQ380">
        <v>0</v>
      </c>
      <c r="AR380">
        <v>0</v>
      </c>
      <c r="AS380">
        <v>0</v>
      </c>
      <c r="AT380">
        <v>95</v>
      </c>
      <c r="AU380">
        <v>65</v>
      </c>
      <c r="AV380">
        <v>1</v>
      </c>
      <c r="AW380">
        <v>1</v>
      </c>
      <c r="AZ380">
        <v>1</v>
      </c>
      <c r="BA380">
        <v>1</v>
      </c>
      <c r="BB380">
        <v>1</v>
      </c>
      <c r="BC380">
        <v>10.25</v>
      </c>
      <c r="BD380" t="s">
        <v>5</v>
      </c>
      <c r="BE380" t="s">
        <v>5</v>
      </c>
      <c r="BF380" t="s">
        <v>5</v>
      </c>
      <c r="BG380" t="s">
        <v>5</v>
      </c>
      <c r="BH380">
        <v>3</v>
      </c>
      <c r="BI380">
        <v>2</v>
      </c>
      <c r="BJ380" t="s">
        <v>256</v>
      </c>
      <c r="BM380">
        <v>108001</v>
      </c>
      <c r="BN380">
        <v>0</v>
      </c>
      <c r="BO380" t="s">
        <v>254</v>
      </c>
      <c r="BP380">
        <v>1</v>
      </c>
      <c r="BQ380">
        <v>3</v>
      </c>
      <c r="BR380">
        <v>0</v>
      </c>
      <c r="BS380">
        <v>1</v>
      </c>
      <c r="BT380">
        <v>1</v>
      </c>
      <c r="BU380">
        <v>1</v>
      </c>
      <c r="BV380">
        <v>1</v>
      </c>
      <c r="BW380">
        <v>1</v>
      </c>
      <c r="BX380">
        <v>1</v>
      </c>
      <c r="BY380" t="s">
        <v>5</v>
      </c>
      <c r="BZ380">
        <v>95</v>
      </c>
      <c r="CA380">
        <v>65</v>
      </c>
      <c r="CE380">
        <v>0</v>
      </c>
      <c r="CF380">
        <v>0</v>
      </c>
      <c r="CG380">
        <v>0</v>
      </c>
      <c r="CM380">
        <v>0</v>
      </c>
      <c r="CN380" t="s">
        <v>5</v>
      </c>
      <c r="CO380">
        <v>0</v>
      </c>
      <c r="CP380">
        <f t="shared" si="228"/>
        <v>0</v>
      </c>
      <c r="CQ380">
        <f t="shared" si="229"/>
        <v>306.47499999999997</v>
      </c>
      <c r="CR380">
        <f t="shared" si="230"/>
        <v>0</v>
      </c>
      <c r="CS380">
        <f t="shared" si="231"/>
        <v>0</v>
      </c>
      <c r="CT380">
        <f t="shared" si="232"/>
        <v>0</v>
      </c>
      <c r="CU380">
        <f t="shared" si="233"/>
        <v>0</v>
      </c>
      <c r="CV380">
        <f t="shared" si="233"/>
        <v>0</v>
      </c>
      <c r="CW380">
        <f t="shared" si="233"/>
        <v>0</v>
      </c>
      <c r="CX380">
        <f t="shared" si="233"/>
        <v>0</v>
      </c>
      <c r="CY380">
        <f t="shared" si="234"/>
        <v>0</v>
      </c>
      <c r="CZ380">
        <f t="shared" si="235"/>
        <v>0</v>
      </c>
      <c r="DC380" t="s">
        <v>5</v>
      </c>
      <c r="DD380" t="s">
        <v>5</v>
      </c>
      <c r="DE380" t="s">
        <v>5</v>
      </c>
      <c r="DF380" t="s">
        <v>5</v>
      </c>
      <c r="DG380" t="s">
        <v>5</v>
      </c>
      <c r="DH380" t="s">
        <v>5</v>
      </c>
      <c r="DI380" t="s">
        <v>5</v>
      </c>
      <c r="DJ380" t="s">
        <v>5</v>
      </c>
      <c r="DK380" t="s">
        <v>5</v>
      </c>
      <c r="DL380" t="s">
        <v>5</v>
      </c>
      <c r="DM380" t="s">
        <v>5</v>
      </c>
      <c r="DN380">
        <v>0</v>
      </c>
      <c r="DO380">
        <v>0</v>
      </c>
      <c r="DP380">
        <v>1</v>
      </c>
      <c r="DQ380">
        <v>1</v>
      </c>
      <c r="DU380">
        <v>1013</v>
      </c>
      <c r="DV380" t="s">
        <v>201</v>
      </c>
      <c r="DW380" t="s">
        <v>201</v>
      </c>
      <c r="DX380">
        <v>1</v>
      </c>
      <c r="EE380">
        <v>44314255</v>
      </c>
      <c r="EF380">
        <v>3</v>
      </c>
      <c r="EG380" t="s">
        <v>121</v>
      </c>
      <c r="EH380">
        <v>0</v>
      </c>
      <c r="EI380" t="s">
        <v>5</v>
      </c>
      <c r="EJ380">
        <v>2</v>
      </c>
      <c r="EK380">
        <v>108001</v>
      </c>
      <c r="EL380" t="s">
        <v>251</v>
      </c>
      <c r="EM380" t="s">
        <v>252</v>
      </c>
      <c r="EO380" t="s">
        <v>5</v>
      </c>
      <c r="EQ380">
        <v>0</v>
      </c>
      <c r="ER380">
        <v>29.9</v>
      </c>
      <c r="ES380">
        <v>29.9</v>
      </c>
      <c r="ET380">
        <v>0</v>
      </c>
      <c r="EU380">
        <v>0</v>
      </c>
      <c r="EV380">
        <v>0</v>
      </c>
      <c r="EW380">
        <v>0</v>
      </c>
      <c r="EX380">
        <v>0</v>
      </c>
      <c r="FQ380">
        <v>0</v>
      </c>
      <c r="FR380">
        <f t="shared" si="236"/>
        <v>0</v>
      </c>
      <c r="FS380">
        <v>0</v>
      </c>
      <c r="FX380">
        <v>95</v>
      </c>
      <c r="FY380">
        <v>65</v>
      </c>
      <c r="GA380" t="s">
        <v>5</v>
      </c>
      <c r="GD380">
        <v>1</v>
      </c>
      <c r="GF380">
        <v>-82131142</v>
      </c>
      <c r="GG380">
        <v>2</v>
      </c>
      <c r="GH380">
        <v>1</v>
      </c>
      <c r="GI380">
        <v>2</v>
      </c>
      <c r="GJ380">
        <v>0</v>
      </c>
      <c r="GK380">
        <v>0</v>
      </c>
      <c r="GL380">
        <f t="shared" si="237"/>
        <v>0</v>
      </c>
      <c r="GM380">
        <f t="shared" si="238"/>
        <v>0</v>
      </c>
      <c r="GN380">
        <f t="shared" si="239"/>
        <v>0</v>
      </c>
      <c r="GO380">
        <f t="shared" si="240"/>
        <v>0</v>
      </c>
      <c r="GP380">
        <f t="shared" si="241"/>
        <v>0</v>
      </c>
      <c r="GR380">
        <v>0</v>
      </c>
      <c r="GS380">
        <v>3</v>
      </c>
      <c r="GT380">
        <v>0</v>
      </c>
      <c r="GU380" t="s">
        <v>5</v>
      </c>
      <c r="GV380">
        <f t="shared" si="242"/>
        <v>0</v>
      </c>
      <c r="GW380">
        <v>1</v>
      </c>
      <c r="GX380">
        <f t="shared" si="243"/>
        <v>0</v>
      </c>
      <c r="HA380">
        <v>0</v>
      </c>
      <c r="HB380">
        <v>0</v>
      </c>
      <c r="HC380">
        <f t="shared" si="244"/>
        <v>0</v>
      </c>
      <c r="IK380">
        <v>0</v>
      </c>
    </row>
    <row r="381" spans="1:245" x14ac:dyDescent="0.2">
      <c r="A381">
        <v>18</v>
      </c>
      <c r="B381">
        <v>1</v>
      </c>
      <c r="C381">
        <v>126</v>
      </c>
      <c r="E381" t="s">
        <v>257</v>
      </c>
      <c r="F381" t="s">
        <v>199</v>
      </c>
      <c r="G381" t="s">
        <v>258</v>
      </c>
      <c r="H381" t="s">
        <v>201</v>
      </c>
      <c r="I381">
        <v>4</v>
      </c>
      <c r="J381">
        <v>66.666666666666671</v>
      </c>
      <c r="O381">
        <f t="shared" si="211"/>
        <v>1568</v>
      </c>
      <c r="P381">
        <f t="shared" si="212"/>
        <v>1568</v>
      </c>
      <c r="Q381">
        <f t="shared" si="213"/>
        <v>0</v>
      </c>
      <c r="R381">
        <f t="shared" si="214"/>
        <v>0</v>
      </c>
      <c r="S381">
        <f t="shared" si="215"/>
        <v>0</v>
      </c>
      <c r="T381">
        <f t="shared" si="216"/>
        <v>0</v>
      </c>
      <c r="U381">
        <f t="shared" si="217"/>
        <v>0</v>
      </c>
      <c r="V381">
        <f t="shared" si="218"/>
        <v>0</v>
      </c>
      <c r="W381">
        <f t="shared" si="219"/>
        <v>0</v>
      </c>
      <c r="X381">
        <f t="shared" si="220"/>
        <v>0</v>
      </c>
      <c r="Y381">
        <f t="shared" si="220"/>
        <v>0</v>
      </c>
      <c r="AA381">
        <v>47538294</v>
      </c>
      <c r="AB381">
        <f t="shared" si="221"/>
        <v>392</v>
      </c>
      <c r="AC381">
        <f t="shared" si="222"/>
        <v>392</v>
      </c>
      <c r="AD381">
        <f t="shared" si="223"/>
        <v>0</v>
      </c>
      <c r="AE381">
        <f t="shared" si="224"/>
        <v>0</v>
      </c>
      <c r="AF381">
        <f t="shared" si="224"/>
        <v>0</v>
      </c>
      <c r="AG381">
        <f t="shared" si="225"/>
        <v>0</v>
      </c>
      <c r="AH381">
        <f t="shared" si="226"/>
        <v>0</v>
      </c>
      <c r="AI381">
        <f t="shared" si="226"/>
        <v>0</v>
      </c>
      <c r="AJ381">
        <f t="shared" si="227"/>
        <v>0</v>
      </c>
      <c r="AK381">
        <v>392</v>
      </c>
      <c r="AL381">
        <v>392</v>
      </c>
      <c r="AM381">
        <v>0</v>
      </c>
      <c r="AN381">
        <v>0</v>
      </c>
      <c r="AO381">
        <v>0</v>
      </c>
      <c r="AP381">
        <v>0</v>
      </c>
      <c r="AQ381">
        <v>0</v>
      </c>
      <c r="AR381">
        <v>0</v>
      </c>
      <c r="AS381">
        <v>0</v>
      </c>
      <c r="AT381">
        <v>95</v>
      </c>
      <c r="AU381">
        <v>65</v>
      </c>
      <c r="AV381">
        <v>1</v>
      </c>
      <c r="AW381">
        <v>1</v>
      </c>
      <c r="AZ381">
        <v>1</v>
      </c>
      <c r="BA381">
        <v>1</v>
      </c>
      <c r="BB381">
        <v>1</v>
      </c>
      <c r="BC381">
        <v>1</v>
      </c>
      <c r="BD381" t="s">
        <v>5</v>
      </c>
      <c r="BE381" t="s">
        <v>5</v>
      </c>
      <c r="BF381" t="s">
        <v>5</v>
      </c>
      <c r="BG381" t="s">
        <v>5</v>
      </c>
      <c r="BH381">
        <v>3</v>
      </c>
      <c r="BI381">
        <v>2</v>
      </c>
      <c r="BJ381" t="s">
        <v>5</v>
      </c>
      <c r="BM381">
        <v>108001</v>
      </c>
      <c r="BN381">
        <v>0</v>
      </c>
      <c r="BO381" t="s">
        <v>5</v>
      </c>
      <c r="BP381">
        <v>0</v>
      </c>
      <c r="BQ381">
        <v>3</v>
      </c>
      <c r="BR381">
        <v>0</v>
      </c>
      <c r="BS381">
        <v>1</v>
      </c>
      <c r="BT381">
        <v>1</v>
      </c>
      <c r="BU381">
        <v>1</v>
      </c>
      <c r="BV381">
        <v>1</v>
      </c>
      <c r="BW381">
        <v>1</v>
      </c>
      <c r="BX381">
        <v>1</v>
      </c>
      <c r="BY381" t="s">
        <v>5</v>
      </c>
      <c r="BZ381">
        <v>95</v>
      </c>
      <c r="CA381">
        <v>65</v>
      </c>
      <c r="CE381">
        <v>0</v>
      </c>
      <c r="CF381">
        <v>0</v>
      </c>
      <c r="CG381">
        <v>0</v>
      </c>
      <c r="CM381">
        <v>0</v>
      </c>
      <c r="CN381" t="s">
        <v>5</v>
      </c>
      <c r="CO381">
        <v>0</v>
      </c>
      <c r="CP381">
        <f t="shared" si="228"/>
        <v>1568</v>
      </c>
      <c r="CQ381">
        <f t="shared" si="229"/>
        <v>392</v>
      </c>
      <c r="CR381">
        <f t="shared" si="230"/>
        <v>0</v>
      </c>
      <c r="CS381">
        <f t="shared" si="231"/>
        <v>0</v>
      </c>
      <c r="CT381">
        <f t="shared" si="232"/>
        <v>0</v>
      </c>
      <c r="CU381">
        <f t="shared" si="233"/>
        <v>0</v>
      </c>
      <c r="CV381">
        <f t="shared" si="233"/>
        <v>0</v>
      </c>
      <c r="CW381">
        <f t="shared" si="233"/>
        <v>0</v>
      </c>
      <c r="CX381">
        <f t="shared" si="233"/>
        <v>0</v>
      </c>
      <c r="CY381">
        <f t="shared" si="234"/>
        <v>0</v>
      </c>
      <c r="CZ381">
        <f t="shared" si="235"/>
        <v>0</v>
      </c>
      <c r="DC381" t="s">
        <v>5</v>
      </c>
      <c r="DD381" t="s">
        <v>5</v>
      </c>
      <c r="DE381" t="s">
        <v>5</v>
      </c>
      <c r="DF381" t="s">
        <v>5</v>
      </c>
      <c r="DG381" t="s">
        <v>5</v>
      </c>
      <c r="DH381" t="s">
        <v>5</v>
      </c>
      <c r="DI381" t="s">
        <v>5</v>
      </c>
      <c r="DJ381" t="s">
        <v>5</v>
      </c>
      <c r="DK381" t="s">
        <v>5</v>
      </c>
      <c r="DL381" t="s">
        <v>5</v>
      </c>
      <c r="DM381" t="s">
        <v>5</v>
      </c>
      <c r="DN381">
        <v>0</v>
      </c>
      <c r="DO381">
        <v>0</v>
      </c>
      <c r="DP381">
        <v>1</v>
      </c>
      <c r="DQ381">
        <v>1</v>
      </c>
      <c r="DU381">
        <v>1013</v>
      </c>
      <c r="DV381" t="s">
        <v>201</v>
      </c>
      <c r="DW381" t="s">
        <v>201</v>
      </c>
      <c r="DX381">
        <v>1</v>
      </c>
      <c r="EE381">
        <v>44314255</v>
      </c>
      <c r="EF381">
        <v>3</v>
      </c>
      <c r="EG381" t="s">
        <v>121</v>
      </c>
      <c r="EH381">
        <v>0</v>
      </c>
      <c r="EI381" t="s">
        <v>5</v>
      </c>
      <c r="EJ381">
        <v>2</v>
      </c>
      <c r="EK381">
        <v>108001</v>
      </c>
      <c r="EL381" t="s">
        <v>251</v>
      </c>
      <c r="EM381" t="s">
        <v>252</v>
      </c>
      <c r="EO381" t="s">
        <v>5</v>
      </c>
      <c r="EQ381">
        <v>0</v>
      </c>
      <c r="ER381">
        <v>392</v>
      </c>
      <c r="ES381">
        <v>392</v>
      </c>
      <c r="ET381">
        <v>0</v>
      </c>
      <c r="EU381">
        <v>0</v>
      </c>
      <c r="EV381">
        <v>0</v>
      </c>
      <c r="EW381">
        <v>0</v>
      </c>
      <c r="EX381">
        <v>0</v>
      </c>
      <c r="EZ381">
        <v>5</v>
      </c>
      <c r="FC381">
        <v>0</v>
      </c>
      <c r="FD381">
        <v>18</v>
      </c>
      <c r="FF381">
        <v>392</v>
      </c>
      <c r="FQ381">
        <v>0</v>
      </c>
      <c r="FR381">
        <f t="shared" si="236"/>
        <v>0</v>
      </c>
      <c r="FS381">
        <v>0</v>
      </c>
      <c r="FX381">
        <v>95</v>
      </c>
      <c r="FY381">
        <v>65</v>
      </c>
      <c r="GA381" t="s">
        <v>259</v>
      </c>
      <c r="GD381">
        <v>1</v>
      </c>
      <c r="GF381">
        <v>1412780365</v>
      </c>
      <c r="GG381">
        <v>2</v>
      </c>
      <c r="GH381">
        <v>3</v>
      </c>
      <c r="GI381">
        <v>-2</v>
      </c>
      <c r="GJ381">
        <v>0</v>
      </c>
      <c r="GK381">
        <v>0</v>
      </c>
      <c r="GL381">
        <f t="shared" si="237"/>
        <v>0</v>
      </c>
      <c r="GM381">
        <f t="shared" si="238"/>
        <v>1568</v>
      </c>
      <c r="GN381">
        <f t="shared" si="239"/>
        <v>0</v>
      </c>
      <c r="GO381">
        <f t="shared" si="240"/>
        <v>1568</v>
      </c>
      <c r="GP381">
        <f t="shared" si="241"/>
        <v>0</v>
      </c>
      <c r="GR381">
        <v>1</v>
      </c>
      <c r="GS381">
        <v>1</v>
      </c>
      <c r="GT381">
        <v>0</v>
      </c>
      <c r="GU381" t="s">
        <v>5</v>
      </c>
      <c r="GV381">
        <f t="shared" si="242"/>
        <v>0</v>
      </c>
      <c r="GW381">
        <v>1</v>
      </c>
      <c r="GX381">
        <f t="shared" si="243"/>
        <v>0</v>
      </c>
      <c r="HA381">
        <v>0</v>
      </c>
      <c r="HB381">
        <v>0</v>
      </c>
      <c r="HC381">
        <f t="shared" si="244"/>
        <v>0</v>
      </c>
      <c r="IK381">
        <v>0</v>
      </c>
    </row>
    <row r="382" spans="1:245" x14ac:dyDescent="0.2">
      <c r="A382">
        <v>17</v>
      </c>
      <c r="B382">
        <v>1</v>
      </c>
      <c r="C382">
        <f>ROW(SmtRes!A133)</f>
        <v>133</v>
      </c>
      <c r="D382">
        <f>ROW(EtalonRes!A131)</f>
        <v>131</v>
      </c>
      <c r="E382" t="s">
        <v>260</v>
      </c>
      <c r="F382" t="s">
        <v>261</v>
      </c>
      <c r="G382" t="s">
        <v>262</v>
      </c>
      <c r="H382" t="s">
        <v>101</v>
      </c>
      <c r="I382">
        <v>0</v>
      </c>
      <c r="J382">
        <v>0</v>
      </c>
      <c r="O382">
        <f t="shared" si="211"/>
        <v>0</v>
      </c>
      <c r="P382">
        <f t="shared" si="212"/>
        <v>0</v>
      </c>
      <c r="Q382">
        <f t="shared" si="213"/>
        <v>0</v>
      </c>
      <c r="R382">
        <f t="shared" si="214"/>
        <v>0</v>
      </c>
      <c r="S382">
        <f t="shared" si="215"/>
        <v>0</v>
      </c>
      <c r="T382">
        <f t="shared" si="216"/>
        <v>0</v>
      </c>
      <c r="U382">
        <f t="shared" si="217"/>
        <v>0</v>
      </c>
      <c r="V382">
        <f t="shared" si="218"/>
        <v>0</v>
      </c>
      <c r="W382">
        <f t="shared" si="219"/>
        <v>0</v>
      </c>
      <c r="X382">
        <f t="shared" si="220"/>
        <v>0</v>
      </c>
      <c r="Y382">
        <f t="shared" si="220"/>
        <v>0</v>
      </c>
      <c r="AA382">
        <v>47538294</v>
      </c>
      <c r="AB382">
        <f t="shared" si="221"/>
        <v>1093.4000000000001</v>
      </c>
      <c r="AC382">
        <f t="shared" si="222"/>
        <v>120.7</v>
      </c>
      <c r="AD382">
        <f t="shared" si="223"/>
        <v>36.200000000000003</v>
      </c>
      <c r="AE382">
        <f t="shared" si="224"/>
        <v>5</v>
      </c>
      <c r="AF382">
        <f t="shared" si="224"/>
        <v>936.5</v>
      </c>
      <c r="AG382">
        <f t="shared" si="225"/>
        <v>0</v>
      </c>
      <c r="AH382">
        <f t="shared" si="226"/>
        <v>94.4</v>
      </c>
      <c r="AI382">
        <f t="shared" si="226"/>
        <v>0.4</v>
      </c>
      <c r="AJ382">
        <f t="shared" si="227"/>
        <v>0</v>
      </c>
      <c r="AK382">
        <v>1093.4000000000001</v>
      </c>
      <c r="AL382">
        <v>120.73</v>
      </c>
      <c r="AM382">
        <v>36.22</v>
      </c>
      <c r="AN382">
        <v>5.0199999999999996</v>
      </c>
      <c r="AO382">
        <v>936.45</v>
      </c>
      <c r="AP382">
        <v>0</v>
      </c>
      <c r="AQ382">
        <v>94.4</v>
      </c>
      <c r="AR382">
        <v>0.4</v>
      </c>
      <c r="AS382">
        <v>0</v>
      </c>
      <c r="AT382">
        <v>95</v>
      </c>
      <c r="AU382">
        <v>65</v>
      </c>
      <c r="AV382">
        <v>1</v>
      </c>
      <c r="AW382">
        <v>1</v>
      </c>
      <c r="AZ382">
        <v>1</v>
      </c>
      <c r="BA382">
        <v>32.83</v>
      </c>
      <c r="BB382">
        <v>10.039999999999999</v>
      </c>
      <c r="BC382">
        <v>9.69</v>
      </c>
      <c r="BD382" t="s">
        <v>5</v>
      </c>
      <c r="BE382" t="s">
        <v>5</v>
      </c>
      <c r="BF382" t="s">
        <v>5</v>
      </c>
      <c r="BG382" t="s">
        <v>5</v>
      </c>
      <c r="BH382">
        <v>0</v>
      </c>
      <c r="BI382">
        <v>2</v>
      </c>
      <c r="BJ382" t="s">
        <v>263</v>
      </c>
      <c r="BM382">
        <v>108001</v>
      </c>
      <c r="BN382">
        <v>0</v>
      </c>
      <c r="BO382" t="s">
        <v>261</v>
      </c>
      <c r="BP382">
        <v>1</v>
      </c>
      <c r="BQ382">
        <v>3</v>
      </c>
      <c r="BR382">
        <v>0</v>
      </c>
      <c r="BS382">
        <v>32.83</v>
      </c>
      <c r="BT382">
        <v>1</v>
      </c>
      <c r="BU382">
        <v>1</v>
      </c>
      <c r="BV382">
        <v>1</v>
      </c>
      <c r="BW382">
        <v>1</v>
      </c>
      <c r="BX382">
        <v>1</v>
      </c>
      <c r="BY382" t="s">
        <v>5</v>
      </c>
      <c r="BZ382">
        <v>95</v>
      </c>
      <c r="CA382">
        <v>65</v>
      </c>
      <c r="CE382">
        <v>0</v>
      </c>
      <c r="CF382">
        <v>0</v>
      </c>
      <c r="CG382">
        <v>0</v>
      </c>
      <c r="CM382">
        <v>0</v>
      </c>
      <c r="CN382" t="s">
        <v>5</v>
      </c>
      <c r="CO382">
        <v>0</v>
      </c>
      <c r="CP382">
        <f t="shared" si="228"/>
        <v>0</v>
      </c>
      <c r="CQ382">
        <f t="shared" si="229"/>
        <v>1169.5829999999999</v>
      </c>
      <c r="CR382">
        <f t="shared" si="230"/>
        <v>363.44799999999998</v>
      </c>
      <c r="CS382">
        <f t="shared" si="231"/>
        <v>164.14999999999998</v>
      </c>
      <c r="CT382">
        <f t="shared" si="232"/>
        <v>30745.294999999998</v>
      </c>
      <c r="CU382">
        <f t="shared" si="233"/>
        <v>0</v>
      </c>
      <c r="CV382">
        <f t="shared" si="233"/>
        <v>94.4</v>
      </c>
      <c r="CW382">
        <f t="shared" si="233"/>
        <v>0.4</v>
      </c>
      <c r="CX382">
        <f t="shared" si="233"/>
        <v>0</v>
      </c>
      <c r="CY382">
        <f t="shared" si="234"/>
        <v>0</v>
      </c>
      <c r="CZ382">
        <f t="shared" si="235"/>
        <v>0</v>
      </c>
      <c r="DC382" t="s">
        <v>5</v>
      </c>
      <c r="DD382" t="s">
        <v>5</v>
      </c>
      <c r="DE382" t="s">
        <v>5</v>
      </c>
      <c r="DF382" t="s">
        <v>5</v>
      </c>
      <c r="DG382" t="s">
        <v>5</v>
      </c>
      <c r="DH382" t="s">
        <v>5</v>
      </c>
      <c r="DI382" t="s">
        <v>5</v>
      </c>
      <c r="DJ382" t="s">
        <v>5</v>
      </c>
      <c r="DK382" t="s">
        <v>5</v>
      </c>
      <c r="DL382" t="s">
        <v>5</v>
      </c>
      <c r="DM382" t="s">
        <v>5</v>
      </c>
      <c r="DN382">
        <v>0</v>
      </c>
      <c r="DO382">
        <v>0</v>
      </c>
      <c r="DP382">
        <v>1</v>
      </c>
      <c r="DQ382">
        <v>1</v>
      </c>
      <c r="DU382">
        <v>1013</v>
      </c>
      <c r="DV382" t="s">
        <v>101</v>
      </c>
      <c r="DW382" t="s">
        <v>101</v>
      </c>
      <c r="DX382">
        <v>1</v>
      </c>
      <c r="EE382">
        <v>44314255</v>
      </c>
      <c r="EF382">
        <v>3</v>
      </c>
      <c r="EG382" t="s">
        <v>121</v>
      </c>
      <c r="EH382">
        <v>0</v>
      </c>
      <c r="EI382" t="s">
        <v>5</v>
      </c>
      <c r="EJ382">
        <v>2</v>
      </c>
      <c r="EK382">
        <v>108001</v>
      </c>
      <c r="EL382" t="s">
        <v>251</v>
      </c>
      <c r="EM382" t="s">
        <v>252</v>
      </c>
      <c r="EO382" t="s">
        <v>5</v>
      </c>
      <c r="EQ382">
        <v>0</v>
      </c>
      <c r="ER382">
        <v>1093.4000000000001</v>
      </c>
      <c r="ES382">
        <v>120.73</v>
      </c>
      <c r="ET382">
        <v>36.22</v>
      </c>
      <c r="EU382">
        <v>5.0199999999999996</v>
      </c>
      <c r="EV382">
        <v>936.45</v>
      </c>
      <c r="EW382">
        <v>94.4</v>
      </c>
      <c r="EX382">
        <v>0.4</v>
      </c>
      <c r="EY382">
        <v>0</v>
      </c>
      <c r="FQ382">
        <v>0</v>
      </c>
      <c r="FR382">
        <f t="shared" si="236"/>
        <v>0</v>
      </c>
      <c r="FS382">
        <v>0</v>
      </c>
      <c r="FX382">
        <v>95</v>
      </c>
      <c r="FY382">
        <v>65</v>
      </c>
      <c r="GA382" t="s">
        <v>5</v>
      </c>
      <c r="GD382">
        <v>1</v>
      </c>
      <c r="GF382">
        <v>137663124</v>
      </c>
      <c r="GG382">
        <v>2</v>
      </c>
      <c r="GH382">
        <v>1</v>
      </c>
      <c r="GI382">
        <v>2</v>
      </c>
      <c r="GJ382">
        <v>0</v>
      </c>
      <c r="GK382">
        <v>0</v>
      </c>
      <c r="GL382">
        <f t="shared" si="237"/>
        <v>0</v>
      </c>
      <c r="GM382">
        <f t="shared" si="238"/>
        <v>0</v>
      </c>
      <c r="GN382">
        <f t="shared" si="239"/>
        <v>0</v>
      </c>
      <c r="GO382">
        <f t="shared" si="240"/>
        <v>0</v>
      </c>
      <c r="GP382">
        <f t="shared" si="241"/>
        <v>0</v>
      </c>
      <c r="GR382">
        <v>0</v>
      </c>
      <c r="GS382">
        <v>3</v>
      </c>
      <c r="GT382">
        <v>0</v>
      </c>
      <c r="GU382" t="s">
        <v>5</v>
      </c>
      <c r="GV382">
        <f t="shared" si="242"/>
        <v>0</v>
      </c>
      <c r="GW382">
        <v>1</v>
      </c>
      <c r="GX382">
        <f t="shared" si="243"/>
        <v>0</v>
      </c>
      <c r="HA382">
        <v>0</v>
      </c>
      <c r="HB382">
        <v>0</v>
      </c>
      <c r="HC382">
        <f t="shared" si="244"/>
        <v>0</v>
      </c>
      <c r="IK382">
        <v>0</v>
      </c>
    </row>
    <row r="383" spans="1:245" x14ac:dyDescent="0.2">
      <c r="A383">
        <v>18</v>
      </c>
      <c r="B383">
        <v>1</v>
      </c>
      <c r="C383">
        <v>133</v>
      </c>
      <c r="E383" t="s">
        <v>264</v>
      </c>
      <c r="F383" t="s">
        <v>199</v>
      </c>
      <c r="G383" t="s">
        <v>265</v>
      </c>
      <c r="H383" t="s">
        <v>201</v>
      </c>
      <c r="I383">
        <f>I382*J383</f>
        <v>0</v>
      </c>
      <c r="J383">
        <v>100</v>
      </c>
      <c r="O383">
        <f t="shared" si="211"/>
        <v>0</v>
      </c>
      <c r="P383">
        <f t="shared" si="212"/>
        <v>0</v>
      </c>
      <c r="Q383">
        <f t="shared" si="213"/>
        <v>0</v>
      </c>
      <c r="R383">
        <f t="shared" si="214"/>
        <v>0</v>
      </c>
      <c r="S383">
        <f t="shared" si="215"/>
        <v>0</v>
      </c>
      <c r="T383">
        <f t="shared" si="216"/>
        <v>0</v>
      </c>
      <c r="U383">
        <f t="shared" si="217"/>
        <v>0</v>
      </c>
      <c r="V383">
        <f t="shared" si="218"/>
        <v>0</v>
      </c>
      <c r="W383">
        <f t="shared" si="219"/>
        <v>0</v>
      </c>
      <c r="X383">
        <f t="shared" si="220"/>
        <v>0</v>
      </c>
      <c r="Y383">
        <f t="shared" si="220"/>
        <v>0</v>
      </c>
      <c r="AA383">
        <v>47538294</v>
      </c>
      <c r="AB383">
        <f t="shared" si="221"/>
        <v>1760</v>
      </c>
      <c r="AC383">
        <f t="shared" si="222"/>
        <v>1760</v>
      </c>
      <c r="AD383">
        <f t="shared" si="223"/>
        <v>0</v>
      </c>
      <c r="AE383">
        <f t="shared" si="224"/>
        <v>0</v>
      </c>
      <c r="AF383">
        <f t="shared" si="224"/>
        <v>0</v>
      </c>
      <c r="AG383">
        <f t="shared" si="225"/>
        <v>0</v>
      </c>
      <c r="AH383">
        <f t="shared" si="226"/>
        <v>0</v>
      </c>
      <c r="AI383">
        <f t="shared" si="226"/>
        <v>0</v>
      </c>
      <c r="AJ383">
        <f t="shared" si="227"/>
        <v>0</v>
      </c>
      <c r="AK383">
        <v>1760</v>
      </c>
      <c r="AL383">
        <v>1760</v>
      </c>
      <c r="AM383">
        <v>0</v>
      </c>
      <c r="AN383">
        <v>0</v>
      </c>
      <c r="AO383">
        <v>0</v>
      </c>
      <c r="AP383">
        <v>0</v>
      </c>
      <c r="AQ383">
        <v>0</v>
      </c>
      <c r="AR383">
        <v>0</v>
      </c>
      <c r="AS383">
        <v>0</v>
      </c>
      <c r="AT383">
        <v>95</v>
      </c>
      <c r="AU383">
        <v>65</v>
      </c>
      <c r="AV383">
        <v>1</v>
      </c>
      <c r="AW383">
        <v>1</v>
      </c>
      <c r="AZ383">
        <v>1</v>
      </c>
      <c r="BA383">
        <v>1</v>
      </c>
      <c r="BB383">
        <v>1</v>
      </c>
      <c r="BC383">
        <v>1</v>
      </c>
      <c r="BD383" t="s">
        <v>5</v>
      </c>
      <c r="BE383" t="s">
        <v>5</v>
      </c>
      <c r="BF383" t="s">
        <v>5</v>
      </c>
      <c r="BG383" t="s">
        <v>5</v>
      </c>
      <c r="BH383">
        <v>3</v>
      </c>
      <c r="BI383">
        <v>2</v>
      </c>
      <c r="BJ383" t="s">
        <v>5</v>
      </c>
      <c r="BM383">
        <v>108001</v>
      </c>
      <c r="BN383">
        <v>0</v>
      </c>
      <c r="BO383" t="s">
        <v>5</v>
      </c>
      <c r="BP383">
        <v>0</v>
      </c>
      <c r="BQ383">
        <v>3</v>
      </c>
      <c r="BR383">
        <v>0</v>
      </c>
      <c r="BS383">
        <v>1</v>
      </c>
      <c r="BT383">
        <v>1</v>
      </c>
      <c r="BU383">
        <v>1</v>
      </c>
      <c r="BV383">
        <v>1</v>
      </c>
      <c r="BW383">
        <v>1</v>
      </c>
      <c r="BX383">
        <v>1</v>
      </c>
      <c r="BY383" t="s">
        <v>5</v>
      </c>
      <c r="BZ383">
        <v>95</v>
      </c>
      <c r="CA383">
        <v>65</v>
      </c>
      <c r="CE383">
        <v>0</v>
      </c>
      <c r="CF383">
        <v>0</v>
      </c>
      <c r="CG383">
        <v>0</v>
      </c>
      <c r="CM383">
        <v>0</v>
      </c>
      <c r="CN383" t="s">
        <v>5</v>
      </c>
      <c r="CO383">
        <v>0</v>
      </c>
      <c r="CP383">
        <f t="shared" si="228"/>
        <v>0</v>
      </c>
      <c r="CQ383">
        <f t="shared" si="229"/>
        <v>1760</v>
      </c>
      <c r="CR383">
        <f t="shared" si="230"/>
        <v>0</v>
      </c>
      <c r="CS383">
        <f t="shared" si="231"/>
        <v>0</v>
      </c>
      <c r="CT383">
        <f t="shared" si="232"/>
        <v>0</v>
      </c>
      <c r="CU383">
        <f t="shared" si="233"/>
        <v>0</v>
      </c>
      <c r="CV383">
        <f t="shared" si="233"/>
        <v>0</v>
      </c>
      <c r="CW383">
        <f t="shared" si="233"/>
        <v>0</v>
      </c>
      <c r="CX383">
        <f t="shared" si="233"/>
        <v>0</v>
      </c>
      <c r="CY383">
        <f t="shared" si="234"/>
        <v>0</v>
      </c>
      <c r="CZ383">
        <f t="shared" si="235"/>
        <v>0</v>
      </c>
      <c r="DC383" t="s">
        <v>5</v>
      </c>
      <c r="DD383" t="s">
        <v>5</v>
      </c>
      <c r="DE383" t="s">
        <v>5</v>
      </c>
      <c r="DF383" t="s">
        <v>5</v>
      </c>
      <c r="DG383" t="s">
        <v>5</v>
      </c>
      <c r="DH383" t="s">
        <v>5</v>
      </c>
      <c r="DI383" t="s">
        <v>5</v>
      </c>
      <c r="DJ383" t="s">
        <v>5</v>
      </c>
      <c r="DK383" t="s">
        <v>5</v>
      </c>
      <c r="DL383" t="s">
        <v>5</v>
      </c>
      <c r="DM383" t="s">
        <v>5</v>
      </c>
      <c r="DN383">
        <v>0</v>
      </c>
      <c r="DO383">
        <v>0</v>
      </c>
      <c r="DP383">
        <v>1</v>
      </c>
      <c r="DQ383">
        <v>1</v>
      </c>
      <c r="DU383">
        <v>1013</v>
      </c>
      <c r="DV383" t="s">
        <v>201</v>
      </c>
      <c r="DW383" t="s">
        <v>201</v>
      </c>
      <c r="DX383">
        <v>1</v>
      </c>
      <c r="EE383">
        <v>44314255</v>
      </c>
      <c r="EF383">
        <v>3</v>
      </c>
      <c r="EG383" t="s">
        <v>121</v>
      </c>
      <c r="EH383">
        <v>0</v>
      </c>
      <c r="EI383" t="s">
        <v>5</v>
      </c>
      <c r="EJ383">
        <v>2</v>
      </c>
      <c r="EK383">
        <v>108001</v>
      </c>
      <c r="EL383" t="s">
        <v>251</v>
      </c>
      <c r="EM383" t="s">
        <v>252</v>
      </c>
      <c r="EO383" t="s">
        <v>5</v>
      </c>
      <c r="EQ383">
        <v>0</v>
      </c>
      <c r="ER383">
        <v>1760</v>
      </c>
      <c r="ES383">
        <v>1760</v>
      </c>
      <c r="ET383">
        <v>0</v>
      </c>
      <c r="EU383">
        <v>0</v>
      </c>
      <c r="EV383">
        <v>0</v>
      </c>
      <c r="EW383">
        <v>0</v>
      </c>
      <c r="EX383">
        <v>0</v>
      </c>
      <c r="EZ383">
        <v>5</v>
      </c>
      <c r="FC383">
        <v>0</v>
      </c>
      <c r="FD383">
        <v>18</v>
      </c>
      <c r="FF383">
        <v>1760</v>
      </c>
      <c r="FQ383">
        <v>0</v>
      </c>
      <c r="FR383">
        <f t="shared" si="236"/>
        <v>0</v>
      </c>
      <c r="FS383">
        <v>0</v>
      </c>
      <c r="FX383">
        <v>95</v>
      </c>
      <c r="FY383">
        <v>65</v>
      </c>
      <c r="GA383" t="s">
        <v>266</v>
      </c>
      <c r="GD383">
        <v>1</v>
      </c>
      <c r="GF383">
        <v>1574431544</v>
      </c>
      <c r="GG383">
        <v>2</v>
      </c>
      <c r="GH383">
        <v>3</v>
      </c>
      <c r="GI383">
        <v>-2</v>
      </c>
      <c r="GJ383">
        <v>0</v>
      </c>
      <c r="GK383">
        <v>0</v>
      </c>
      <c r="GL383">
        <f t="shared" si="237"/>
        <v>0</v>
      </c>
      <c r="GM383">
        <f t="shared" si="238"/>
        <v>0</v>
      </c>
      <c r="GN383">
        <f t="shared" si="239"/>
        <v>0</v>
      </c>
      <c r="GO383">
        <f t="shared" si="240"/>
        <v>0</v>
      </c>
      <c r="GP383">
        <f t="shared" si="241"/>
        <v>0</v>
      </c>
      <c r="GR383">
        <v>1</v>
      </c>
      <c r="GS383">
        <v>1</v>
      </c>
      <c r="GT383">
        <v>0</v>
      </c>
      <c r="GU383" t="s">
        <v>5</v>
      </c>
      <c r="GV383">
        <f t="shared" si="242"/>
        <v>0</v>
      </c>
      <c r="GW383">
        <v>1</v>
      </c>
      <c r="GX383">
        <f t="shared" si="243"/>
        <v>0</v>
      </c>
      <c r="HA383">
        <v>0</v>
      </c>
      <c r="HB383">
        <v>0</v>
      </c>
      <c r="HC383">
        <f t="shared" si="244"/>
        <v>0</v>
      </c>
      <c r="IK383">
        <v>0</v>
      </c>
    </row>
    <row r="384" spans="1:245" x14ac:dyDescent="0.2">
      <c r="A384">
        <v>17</v>
      </c>
      <c r="B384">
        <v>1</v>
      </c>
      <c r="C384">
        <f>ROW(SmtRes!A144)</f>
        <v>144</v>
      </c>
      <c r="D384">
        <f>ROW(EtalonRes!A141)</f>
        <v>141</v>
      </c>
      <c r="E384" t="s">
        <v>267</v>
      </c>
      <c r="F384" t="s">
        <v>268</v>
      </c>
      <c r="G384" t="s">
        <v>269</v>
      </c>
      <c r="H384" t="s">
        <v>201</v>
      </c>
      <c r="I384">
        <f>ROUND(1,4)</f>
        <v>1</v>
      </c>
      <c r="J384">
        <v>0</v>
      </c>
      <c r="O384">
        <f t="shared" si="211"/>
        <v>3144.9</v>
      </c>
      <c r="P384">
        <f t="shared" si="212"/>
        <v>451.5</v>
      </c>
      <c r="Q384">
        <f t="shared" si="213"/>
        <v>218</v>
      </c>
      <c r="R384">
        <f t="shared" si="214"/>
        <v>65.7</v>
      </c>
      <c r="S384">
        <f t="shared" si="215"/>
        <v>2475.4</v>
      </c>
      <c r="T384">
        <f t="shared" si="216"/>
        <v>0</v>
      </c>
      <c r="U384">
        <f t="shared" si="217"/>
        <v>8.625</v>
      </c>
      <c r="V384">
        <f t="shared" si="218"/>
        <v>0.16250000000000001</v>
      </c>
      <c r="W384">
        <f t="shared" si="219"/>
        <v>0</v>
      </c>
      <c r="X384">
        <f t="shared" si="220"/>
        <v>2922.3</v>
      </c>
      <c r="Y384">
        <f t="shared" si="220"/>
        <v>1804.2</v>
      </c>
      <c r="AA384">
        <v>47538294</v>
      </c>
      <c r="AB384">
        <f t="shared" si="221"/>
        <v>167.4</v>
      </c>
      <c r="AC384">
        <f t="shared" si="222"/>
        <v>61.6</v>
      </c>
      <c r="AD384">
        <f>ROUND(((((ET384*1.25))-((EU384*1.25)))+AE384),1)</f>
        <v>30.4</v>
      </c>
      <c r="AE384">
        <f>ROUND(((EU384*1.25)),1)</f>
        <v>2</v>
      </c>
      <c r="AF384">
        <f>ROUND(((EV384*1.15)),1)</f>
        <v>75.400000000000006</v>
      </c>
      <c r="AG384">
        <f t="shared" si="225"/>
        <v>0</v>
      </c>
      <c r="AH384">
        <f>((EW384*1.15))</f>
        <v>8.625</v>
      </c>
      <c r="AI384">
        <f>((EX384*1.25))</f>
        <v>0.16250000000000001</v>
      </c>
      <c r="AJ384">
        <f t="shared" si="227"/>
        <v>0</v>
      </c>
      <c r="AK384">
        <v>151.41999999999999</v>
      </c>
      <c r="AL384">
        <v>61.56</v>
      </c>
      <c r="AM384">
        <v>24.31</v>
      </c>
      <c r="AN384">
        <v>1.61</v>
      </c>
      <c r="AO384">
        <v>65.55</v>
      </c>
      <c r="AP384">
        <v>0</v>
      </c>
      <c r="AQ384">
        <v>7.5</v>
      </c>
      <c r="AR384">
        <v>0.13</v>
      </c>
      <c r="AS384">
        <v>0</v>
      </c>
      <c r="AT384">
        <v>115</v>
      </c>
      <c r="AU384">
        <v>71</v>
      </c>
      <c r="AV384">
        <v>1</v>
      </c>
      <c r="AW384">
        <v>1</v>
      </c>
      <c r="AZ384">
        <v>1</v>
      </c>
      <c r="BA384">
        <v>32.83</v>
      </c>
      <c r="BB384">
        <v>7.17</v>
      </c>
      <c r="BC384">
        <v>7.33</v>
      </c>
      <c r="BD384" t="s">
        <v>5</v>
      </c>
      <c r="BE384" t="s">
        <v>5</v>
      </c>
      <c r="BF384" t="s">
        <v>5</v>
      </c>
      <c r="BG384" t="s">
        <v>5</v>
      </c>
      <c r="BH384">
        <v>0</v>
      </c>
      <c r="BI384">
        <v>1</v>
      </c>
      <c r="BJ384" t="s">
        <v>270</v>
      </c>
      <c r="BM384">
        <v>20001</v>
      </c>
      <c r="BN384">
        <v>0</v>
      </c>
      <c r="BO384" t="s">
        <v>268</v>
      </c>
      <c r="BP384">
        <v>1</v>
      </c>
      <c r="BQ384">
        <v>2</v>
      </c>
      <c r="BR384">
        <v>0</v>
      </c>
      <c r="BS384">
        <v>32.83</v>
      </c>
      <c r="BT384">
        <v>1</v>
      </c>
      <c r="BU384">
        <v>1</v>
      </c>
      <c r="BV384">
        <v>1</v>
      </c>
      <c r="BW384">
        <v>1</v>
      </c>
      <c r="BX384">
        <v>1</v>
      </c>
      <c r="BY384" t="s">
        <v>5</v>
      </c>
      <c r="BZ384">
        <v>128</v>
      </c>
      <c r="CA384">
        <v>83</v>
      </c>
      <c r="CE384">
        <v>0</v>
      </c>
      <c r="CF384">
        <v>0</v>
      </c>
      <c r="CG384">
        <v>0</v>
      </c>
      <c r="CM384">
        <v>0</v>
      </c>
      <c r="CN384" t="s">
        <v>648</v>
      </c>
      <c r="CO384">
        <v>0</v>
      </c>
      <c r="CP384">
        <f t="shared" si="228"/>
        <v>3144.9</v>
      </c>
      <c r="CQ384">
        <f t="shared" si="229"/>
        <v>451.52800000000002</v>
      </c>
      <c r="CR384">
        <f t="shared" si="230"/>
        <v>217.96799999999999</v>
      </c>
      <c r="CS384">
        <f t="shared" si="231"/>
        <v>65.66</v>
      </c>
      <c r="CT384">
        <f t="shared" si="232"/>
        <v>2475.3820000000001</v>
      </c>
      <c r="CU384">
        <f t="shared" si="233"/>
        <v>0</v>
      </c>
      <c r="CV384">
        <f t="shared" si="233"/>
        <v>8.625</v>
      </c>
      <c r="CW384">
        <f t="shared" si="233"/>
        <v>0.16250000000000001</v>
      </c>
      <c r="CX384">
        <f t="shared" si="233"/>
        <v>0</v>
      </c>
      <c r="CY384">
        <f t="shared" si="234"/>
        <v>2922.2649999999999</v>
      </c>
      <c r="CZ384">
        <f t="shared" si="235"/>
        <v>1804.181</v>
      </c>
      <c r="DC384" t="s">
        <v>5</v>
      </c>
      <c r="DD384" t="s">
        <v>5</v>
      </c>
      <c r="DE384" t="s">
        <v>127</v>
      </c>
      <c r="DF384" t="s">
        <v>127</v>
      </c>
      <c r="DG384" t="s">
        <v>128</v>
      </c>
      <c r="DH384" t="s">
        <v>5</v>
      </c>
      <c r="DI384" t="s">
        <v>128</v>
      </c>
      <c r="DJ384" t="s">
        <v>127</v>
      </c>
      <c r="DK384" t="s">
        <v>5</v>
      </c>
      <c r="DL384" t="s">
        <v>5</v>
      </c>
      <c r="DM384" t="s">
        <v>5</v>
      </c>
      <c r="DN384">
        <v>0</v>
      </c>
      <c r="DO384">
        <v>0</v>
      </c>
      <c r="DP384">
        <v>1</v>
      </c>
      <c r="DQ384">
        <v>1</v>
      </c>
      <c r="DU384">
        <v>1013</v>
      </c>
      <c r="DV384" t="s">
        <v>201</v>
      </c>
      <c r="DW384" t="s">
        <v>201</v>
      </c>
      <c r="DX384">
        <v>1</v>
      </c>
      <c r="EE384">
        <v>44314405</v>
      </c>
      <c r="EF384">
        <v>2</v>
      </c>
      <c r="EG384" t="s">
        <v>91</v>
      </c>
      <c r="EH384">
        <v>0</v>
      </c>
      <c r="EI384" t="s">
        <v>5</v>
      </c>
      <c r="EJ384">
        <v>1</v>
      </c>
      <c r="EK384">
        <v>20001</v>
      </c>
      <c r="EL384" t="s">
        <v>271</v>
      </c>
      <c r="EM384" t="s">
        <v>272</v>
      </c>
      <c r="EO384" t="s">
        <v>131</v>
      </c>
      <c r="EQ384">
        <v>0</v>
      </c>
      <c r="ER384">
        <v>151.41999999999999</v>
      </c>
      <c r="ES384">
        <v>61.56</v>
      </c>
      <c r="ET384">
        <v>24.31</v>
      </c>
      <c r="EU384">
        <v>1.61</v>
      </c>
      <c r="EV384">
        <v>65.55</v>
      </c>
      <c r="EW384">
        <v>7.5</v>
      </c>
      <c r="EX384">
        <v>0.13</v>
      </c>
      <c r="EY384">
        <v>0</v>
      </c>
      <c r="FQ384">
        <v>0</v>
      </c>
      <c r="FR384">
        <f t="shared" si="236"/>
        <v>0</v>
      </c>
      <c r="FS384">
        <v>0</v>
      </c>
      <c r="FT384" t="s">
        <v>94</v>
      </c>
      <c r="FU384" t="s">
        <v>95</v>
      </c>
      <c r="FX384">
        <v>115.2</v>
      </c>
      <c r="FY384">
        <v>70.55</v>
      </c>
      <c r="GA384" t="s">
        <v>5</v>
      </c>
      <c r="GD384">
        <v>1</v>
      </c>
      <c r="GF384">
        <v>200709843</v>
      </c>
      <c r="GG384">
        <v>2</v>
      </c>
      <c r="GH384">
        <v>1</v>
      </c>
      <c r="GI384">
        <v>2</v>
      </c>
      <c r="GJ384">
        <v>0</v>
      </c>
      <c r="GK384">
        <v>0</v>
      </c>
      <c r="GL384">
        <f t="shared" si="237"/>
        <v>0</v>
      </c>
      <c r="GM384">
        <f t="shared" si="238"/>
        <v>7871.4</v>
      </c>
      <c r="GN384">
        <f t="shared" si="239"/>
        <v>7871.4</v>
      </c>
      <c r="GO384">
        <f t="shared" si="240"/>
        <v>0</v>
      </c>
      <c r="GP384">
        <f t="shared" si="241"/>
        <v>0</v>
      </c>
      <c r="GR384">
        <v>0</v>
      </c>
      <c r="GS384">
        <v>3</v>
      </c>
      <c r="GT384">
        <v>0</v>
      </c>
      <c r="GU384" t="s">
        <v>5</v>
      </c>
      <c r="GV384">
        <f t="shared" si="242"/>
        <v>0</v>
      </c>
      <c r="GW384">
        <v>1</v>
      </c>
      <c r="GX384">
        <f t="shared" si="243"/>
        <v>0</v>
      </c>
      <c r="HA384">
        <v>0</v>
      </c>
      <c r="HB384">
        <v>0</v>
      </c>
      <c r="HC384">
        <f t="shared" si="244"/>
        <v>0</v>
      </c>
      <c r="IK384">
        <v>0</v>
      </c>
    </row>
    <row r="385" spans="1:245" x14ac:dyDescent="0.2">
      <c r="A385">
        <v>18</v>
      </c>
      <c r="B385">
        <v>1</v>
      </c>
      <c r="C385">
        <v>144</v>
      </c>
      <c r="E385" t="s">
        <v>273</v>
      </c>
      <c r="F385" t="s">
        <v>274</v>
      </c>
      <c r="G385" t="s">
        <v>275</v>
      </c>
      <c r="H385" t="s">
        <v>201</v>
      </c>
      <c r="I385">
        <f>I384*J385</f>
        <v>1</v>
      </c>
      <c r="J385">
        <v>1</v>
      </c>
      <c r="O385">
        <f t="shared" si="211"/>
        <v>7830.7</v>
      </c>
      <c r="P385">
        <f t="shared" si="212"/>
        <v>7830.7</v>
      </c>
      <c r="Q385">
        <f t="shared" si="213"/>
        <v>0</v>
      </c>
      <c r="R385">
        <f t="shared" si="214"/>
        <v>0</v>
      </c>
      <c r="S385">
        <f t="shared" si="215"/>
        <v>0</v>
      </c>
      <c r="T385">
        <f t="shared" si="216"/>
        <v>0</v>
      </c>
      <c r="U385">
        <f t="shared" si="217"/>
        <v>0</v>
      </c>
      <c r="V385">
        <f t="shared" si="218"/>
        <v>0</v>
      </c>
      <c r="W385">
        <f t="shared" si="219"/>
        <v>0</v>
      </c>
      <c r="X385">
        <f t="shared" si="220"/>
        <v>0</v>
      </c>
      <c r="Y385">
        <f t="shared" si="220"/>
        <v>0</v>
      </c>
      <c r="AA385">
        <v>47538294</v>
      </c>
      <c r="AB385">
        <f t="shared" si="221"/>
        <v>1369</v>
      </c>
      <c r="AC385">
        <f t="shared" si="222"/>
        <v>1369</v>
      </c>
      <c r="AD385">
        <f>ROUND((((ET385)-(EU385))+AE385),1)</f>
        <v>0</v>
      </c>
      <c r="AE385">
        <f>ROUND((EU385),1)</f>
        <v>0</v>
      </c>
      <c r="AF385">
        <f>ROUND((EV385),1)</f>
        <v>0</v>
      </c>
      <c r="AG385">
        <f t="shared" si="225"/>
        <v>0</v>
      </c>
      <c r="AH385">
        <f>(EW385)</f>
        <v>0</v>
      </c>
      <c r="AI385">
        <f>(EX385)</f>
        <v>0</v>
      </c>
      <c r="AJ385">
        <f t="shared" si="227"/>
        <v>0</v>
      </c>
      <c r="AK385">
        <v>1369.01</v>
      </c>
      <c r="AL385">
        <v>1369.01</v>
      </c>
      <c r="AM385">
        <v>0</v>
      </c>
      <c r="AN385">
        <v>0</v>
      </c>
      <c r="AO385">
        <v>0</v>
      </c>
      <c r="AP385">
        <v>0</v>
      </c>
      <c r="AQ385">
        <v>0</v>
      </c>
      <c r="AR385">
        <v>0</v>
      </c>
      <c r="AS385">
        <v>0</v>
      </c>
      <c r="AT385">
        <v>115</v>
      </c>
      <c r="AU385">
        <v>71</v>
      </c>
      <c r="AV385">
        <v>1</v>
      </c>
      <c r="AW385">
        <v>1</v>
      </c>
      <c r="AZ385">
        <v>1</v>
      </c>
      <c r="BA385">
        <v>1</v>
      </c>
      <c r="BB385">
        <v>1</v>
      </c>
      <c r="BC385">
        <v>5.72</v>
      </c>
      <c r="BD385" t="s">
        <v>5</v>
      </c>
      <c r="BE385" t="s">
        <v>5</v>
      </c>
      <c r="BF385" t="s">
        <v>5</v>
      </c>
      <c r="BG385" t="s">
        <v>5</v>
      </c>
      <c r="BH385">
        <v>3</v>
      </c>
      <c r="BI385">
        <v>1</v>
      </c>
      <c r="BJ385" t="s">
        <v>276</v>
      </c>
      <c r="BM385">
        <v>20001</v>
      </c>
      <c r="BN385">
        <v>0</v>
      </c>
      <c r="BO385" t="s">
        <v>274</v>
      </c>
      <c r="BP385">
        <v>1</v>
      </c>
      <c r="BQ385">
        <v>2</v>
      </c>
      <c r="BR385">
        <v>0</v>
      </c>
      <c r="BS385">
        <v>1</v>
      </c>
      <c r="BT385">
        <v>1</v>
      </c>
      <c r="BU385">
        <v>1</v>
      </c>
      <c r="BV385">
        <v>1</v>
      </c>
      <c r="BW385">
        <v>1</v>
      </c>
      <c r="BX385">
        <v>1</v>
      </c>
      <c r="BY385" t="s">
        <v>5</v>
      </c>
      <c r="BZ385">
        <v>128</v>
      </c>
      <c r="CA385">
        <v>83</v>
      </c>
      <c r="CE385">
        <v>0</v>
      </c>
      <c r="CF385">
        <v>0</v>
      </c>
      <c r="CG385">
        <v>0</v>
      </c>
      <c r="CM385">
        <v>0</v>
      </c>
      <c r="CN385" t="s">
        <v>5</v>
      </c>
      <c r="CO385">
        <v>0</v>
      </c>
      <c r="CP385">
        <f t="shared" si="228"/>
        <v>7830.7</v>
      </c>
      <c r="CQ385">
        <f t="shared" si="229"/>
        <v>7830.6799999999994</v>
      </c>
      <c r="CR385">
        <f t="shared" si="230"/>
        <v>0</v>
      </c>
      <c r="CS385">
        <f t="shared" si="231"/>
        <v>0</v>
      </c>
      <c r="CT385">
        <f t="shared" si="232"/>
        <v>0</v>
      </c>
      <c r="CU385">
        <f t="shared" si="233"/>
        <v>0</v>
      </c>
      <c r="CV385">
        <f t="shared" si="233"/>
        <v>0</v>
      </c>
      <c r="CW385">
        <f t="shared" si="233"/>
        <v>0</v>
      </c>
      <c r="CX385">
        <f t="shared" si="233"/>
        <v>0</v>
      </c>
      <c r="CY385">
        <f t="shared" si="234"/>
        <v>0</v>
      </c>
      <c r="CZ385">
        <f t="shared" si="235"/>
        <v>0</v>
      </c>
      <c r="DC385" t="s">
        <v>5</v>
      </c>
      <c r="DD385" t="s">
        <v>5</v>
      </c>
      <c r="DE385" t="s">
        <v>5</v>
      </c>
      <c r="DF385" t="s">
        <v>5</v>
      </c>
      <c r="DG385" t="s">
        <v>5</v>
      </c>
      <c r="DH385" t="s">
        <v>5</v>
      </c>
      <c r="DI385" t="s">
        <v>5</v>
      </c>
      <c r="DJ385" t="s">
        <v>5</v>
      </c>
      <c r="DK385" t="s">
        <v>5</v>
      </c>
      <c r="DL385" t="s">
        <v>5</v>
      </c>
      <c r="DM385" t="s">
        <v>5</v>
      </c>
      <c r="DN385">
        <v>0</v>
      </c>
      <c r="DO385">
        <v>0</v>
      </c>
      <c r="DP385">
        <v>1</v>
      </c>
      <c r="DQ385">
        <v>1</v>
      </c>
      <c r="DU385">
        <v>1013</v>
      </c>
      <c r="DV385" t="s">
        <v>201</v>
      </c>
      <c r="DW385" t="s">
        <v>201</v>
      </c>
      <c r="DX385">
        <v>1</v>
      </c>
      <c r="EE385">
        <v>44314405</v>
      </c>
      <c r="EF385">
        <v>2</v>
      </c>
      <c r="EG385" t="s">
        <v>91</v>
      </c>
      <c r="EH385">
        <v>0</v>
      </c>
      <c r="EI385" t="s">
        <v>5</v>
      </c>
      <c r="EJ385">
        <v>1</v>
      </c>
      <c r="EK385">
        <v>20001</v>
      </c>
      <c r="EL385" t="s">
        <v>271</v>
      </c>
      <c r="EM385" t="s">
        <v>272</v>
      </c>
      <c r="EO385" t="s">
        <v>5</v>
      </c>
      <c r="EQ385">
        <v>0</v>
      </c>
      <c r="ER385">
        <v>1369.01</v>
      </c>
      <c r="ES385">
        <v>1369.01</v>
      </c>
      <c r="ET385">
        <v>0</v>
      </c>
      <c r="EU385">
        <v>0</v>
      </c>
      <c r="EV385">
        <v>0</v>
      </c>
      <c r="EW385">
        <v>0</v>
      </c>
      <c r="EX385">
        <v>0</v>
      </c>
      <c r="FQ385">
        <v>0</v>
      </c>
      <c r="FR385">
        <f t="shared" si="236"/>
        <v>0</v>
      </c>
      <c r="FS385">
        <v>0</v>
      </c>
      <c r="FT385" t="s">
        <v>94</v>
      </c>
      <c r="FU385" t="s">
        <v>95</v>
      </c>
      <c r="FX385">
        <v>115.2</v>
      </c>
      <c r="FY385">
        <v>70.55</v>
      </c>
      <c r="GA385" t="s">
        <v>5</v>
      </c>
      <c r="GD385">
        <v>1</v>
      </c>
      <c r="GF385">
        <v>1161070942</v>
      </c>
      <c r="GG385">
        <v>2</v>
      </c>
      <c r="GH385">
        <v>1</v>
      </c>
      <c r="GI385">
        <v>2</v>
      </c>
      <c r="GJ385">
        <v>0</v>
      </c>
      <c r="GK385">
        <v>0</v>
      </c>
      <c r="GL385">
        <f t="shared" si="237"/>
        <v>0</v>
      </c>
      <c r="GM385">
        <f t="shared" si="238"/>
        <v>7830.7</v>
      </c>
      <c r="GN385">
        <f t="shared" si="239"/>
        <v>7830.7</v>
      </c>
      <c r="GO385">
        <f t="shared" si="240"/>
        <v>0</v>
      </c>
      <c r="GP385">
        <f t="shared" si="241"/>
        <v>0</v>
      </c>
      <c r="GR385">
        <v>0</v>
      </c>
      <c r="GS385">
        <v>3</v>
      </c>
      <c r="GT385">
        <v>0</v>
      </c>
      <c r="GU385" t="s">
        <v>5</v>
      </c>
      <c r="GV385">
        <f t="shared" si="242"/>
        <v>0</v>
      </c>
      <c r="GW385">
        <v>1</v>
      </c>
      <c r="GX385">
        <f t="shared" si="243"/>
        <v>0</v>
      </c>
      <c r="HA385">
        <v>0</v>
      </c>
      <c r="HB385">
        <v>0</v>
      </c>
      <c r="HC385">
        <f t="shared" si="244"/>
        <v>0</v>
      </c>
      <c r="IK385">
        <v>0</v>
      </c>
    </row>
    <row r="387" spans="1:245" x14ac:dyDescent="0.2">
      <c r="A387" s="2">
        <v>51</v>
      </c>
      <c r="B387" s="2">
        <f>B374</f>
        <v>1</v>
      </c>
      <c r="C387" s="2">
        <f>A374</f>
        <v>4</v>
      </c>
      <c r="D387" s="2">
        <f>ROW(A374)</f>
        <v>374</v>
      </c>
      <c r="E387" s="2"/>
      <c r="F387" s="2" t="str">
        <f>IF(F374&lt;&gt;"",F374,"")</f>
        <v>Новый раздел</v>
      </c>
      <c r="G387" s="2" t="str">
        <f>IF(G374&lt;&gt;"",G374,"")</f>
        <v>Электромонтажные работы</v>
      </c>
      <c r="H387" s="2">
        <v>0</v>
      </c>
      <c r="I387" s="2"/>
      <c r="J387" s="2"/>
      <c r="K387" s="2"/>
      <c r="L387" s="2"/>
      <c r="M387" s="2"/>
      <c r="N387" s="2"/>
      <c r="O387" s="2">
        <f t="shared" ref="O387:T387" si="245">ROUND(AB387,1)</f>
        <v>13717.6</v>
      </c>
      <c r="P387" s="2">
        <f t="shared" si="245"/>
        <v>9938.2000000000007</v>
      </c>
      <c r="Q387" s="2">
        <f t="shared" si="245"/>
        <v>226.7</v>
      </c>
      <c r="R387" s="2">
        <f t="shared" si="245"/>
        <v>70.400000000000006</v>
      </c>
      <c r="S387" s="2">
        <f t="shared" si="245"/>
        <v>3552.7</v>
      </c>
      <c r="T387" s="2">
        <f t="shared" si="245"/>
        <v>0</v>
      </c>
      <c r="U387" s="2">
        <f>AH387</f>
        <v>12.0702</v>
      </c>
      <c r="V387" s="2">
        <f>AI387</f>
        <v>0.17369999999999999</v>
      </c>
      <c r="W387" s="2">
        <f>ROUND(AJ387,1)</f>
        <v>0</v>
      </c>
      <c r="X387" s="2">
        <f>ROUND(AK387,1)</f>
        <v>3931.2</v>
      </c>
      <c r="Y387" s="2">
        <f>ROUND(AL387,1)</f>
        <v>2507.5</v>
      </c>
      <c r="Z387" s="2"/>
      <c r="AA387" s="2"/>
      <c r="AB387" s="2">
        <f>ROUND(SUMIF(AA378:AA385,"=47538294",O378:O385),1)</f>
        <v>13717.6</v>
      </c>
      <c r="AC387" s="2">
        <f>ROUND(SUMIF(AA378:AA385,"=47538294",P378:P385),1)</f>
        <v>9938.2000000000007</v>
      </c>
      <c r="AD387" s="2">
        <f>ROUND(SUMIF(AA378:AA385,"=47538294",Q378:Q385),1)</f>
        <v>226.7</v>
      </c>
      <c r="AE387" s="2">
        <f>ROUND(SUMIF(AA378:AA385,"=47538294",R378:R385),1)</f>
        <v>70.400000000000006</v>
      </c>
      <c r="AF387" s="2">
        <f>ROUND(SUMIF(AA378:AA385,"=47538294",S378:S385),1)</f>
        <v>3552.7</v>
      </c>
      <c r="AG387" s="2">
        <f>ROUND(SUMIF(AA378:AA385,"=47538294",T378:T385),1)</f>
        <v>0</v>
      </c>
      <c r="AH387" s="2">
        <f>SUMIF(AA378:AA385,"=47538294",U378:U385)</f>
        <v>12.0702</v>
      </c>
      <c r="AI387" s="2">
        <f>SUMIF(AA378:AA385,"=47538294",V378:V385)</f>
        <v>0.17369999999999999</v>
      </c>
      <c r="AJ387" s="2">
        <f>ROUND(SUMIF(AA378:AA385,"=47538294",W378:W385),1)</f>
        <v>0</v>
      </c>
      <c r="AK387" s="2">
        <f>ROUND(SUMIF(AA378:AA385,"=47538294",X378:X385),1)</f>
        <v>3931.2</v>
      </c>
      <c r="AL387" s="2">
        <f>ROUND(SUMIF(AA378:AA385,"=47538294",Y378:Y385),1)</f>
        <v>2507.5</v>
      </c>
      <c r="AM387" s="2"/>
      <c r="AN387" s="2"/>
      <c r="AO387" s="2">
        <f t="shared" ref="AO387:BD387" si="246">ROUND(BX387,1)</f>
        <v>0</v>
      </c>
      <c r="AP387" s="2">
        <f t="shared" si="246"/>
        <v>0</v>
      </c>
      <c r="AQ387" s="2">
        <f t="shared" si="246"/>
        <v>0</v>
      </c>
      <c r="AR387" s="2">
        <f t="shared" si="246"/>
        <v>20156.3</v>
      </c>
      <c r="AS387" s="2">
        <f t="shared" si="246"/>
        <v>16176.6</v>
      </c>
      <c r="AT387" s="2">
        <f t="shared" si="246"/>
        <v>3979.7</v>
      </c>
      <c r="AU387" s="2">
        <f t="shared" si="246"/>
        <v>0</v>
      </c>
      <c r="AV387" s="2">
        <f t="shared" si="246"/>
        <v>9938.2000000000007</v>
      </c>
      <c r="AW387" s="2">
        <f t="shared" si="246"/>
        <v>9938.2000000000007</v>
      </c>
      <c r="AX387" s="2">
        <f t="shared" si="246"/>
        <v>0</v>
      </c>
      <c r="AY387" s="2">
        <f t="shared" si="246"/>
        <v>9938.2000000000007</v>
      </c>
      <c r="AZ387" s="2">
        <f t="shared" si="246"/>
        <v>0</v>
      </c>
      <c r="BA387" s="2">
        <f t="shared" si="246"/>
        <v>0</v>
      </c>
      <c r="BB387" s="2">
        <f t="shared" si="246"/>
        <v>0</v>
      </c>
      <c r="BC387" s="2">
        <f t="shared" si="246"/>
        <v>0</v>
      </c>
      <c r="BD387" s="2">
        <f t="shared" si="246"/>
        <v>0</v>
      </c>
      <c r="BE387" s="2"/>
      <c r="BF387" s="2"/>
      <c r="BG387" s="2"/>
      <c r="BH387" s="2"/>
      <c r="BI387" s="2"/>
      <c r="BJ387" s="2"/>
      <c r="BK387" s="2"/>
      <c r="BL387" s="2"/>
      <c r="BM387" s="2"/>
      <c r="BN387" s="2"/>
      <c r="BO387" s="2"/>
      <c r="BP387" s="2"/>
      <c r="BQ387" s="2"/>
      <c r="BR387" s="2"/>
      <c r="BS387" s="2"/>
      <c r="BT387" s="2"/>
      <c r="BU387" s="2"/>
      <c r="BV387" s="2"/>
      <c r="BW387" s="2"/>
      <c r="BX387" s="2">
        <f>ROUND(SUMIF(AA378:AA385,"=47538294",FQ378:FQ385),1)</f>
        <v>0</v>
      </c>
      <c r="BY387" s="2">
        <f>ROUND(SUMIF(AA378:AA385,"=47538294",FR378:FR385),1)</f>
        <v>0</v>
      </c>
      <c r="BZ387" s="2">
        <f>ROUND(SUMIF(AA378:AA385,"=47538294",GL378:GL385),1)</f>
        <v>0</v>
      </c>
      <c r="CA387" s="2">
        <f>ROUND(SUMIF(AA378:AA385,"=47538294",GM378:GM385),1)</f>
        <v>20156.3</v>
      </c>
      <c r="CB387" s="2">
        <f>ROUND(SUMIF(AA378:AA385,"=47538294",GN378:GN385),1)</f>
        <v>16176.6</v>
      </c>
      <c r="CC387" s="2">
        <f>ROUND(SUMIF(AA378:AA385,"=47538294",GO378:GO385),1)</f>
        <v>3979.7</v>
      </c>
      <c r="CD387" s="2">
        <f>ROUND(SUMIF(AA378:AA385,"=47538294",GP378:GP385),1)</f>
        <v>0</v>
      </c>
      <c r="CE387" s="2">
        <f>AC387-BX387</f>
        <v>9938.2000000000007</v>
      </c>
      <c r="CF387" s="2">
        <f>AC387-BY387</f>
        <v>9938.2000000000007</v>
      </c>
      <c r="CG387" s="2">
        <f>BX387-BZ387</f>
        <v>0</v>
      </c>
      <c r="CH387" s="2">
        <f>AC387-BX387-BY387+BZ387</f>
        <v>9938.2000000000007</v>
      </c>
      <c r="CI387" s="2">
        <f>BY387-BZ387</f>
        <v>0</v>
      </c>
      <c r="CJ387" s="2">
        <f>ROUND(SUMIF(AA378:AA385,"=47538294",GX378:GX385),1)</f>
        <v>0</v>
      </c>
      <c r="CK387" s="2">
        <f>ROUND(SUMIF(AA378:AA385,"=47538294",GY378:GY385),1)</f>
        <v>0</v>
      </c>
      <c r="CL387" s="2">
        <f>ROUND(SUMIF(AA378:AA385,"=47538294",GZ378:GZ385),1)</f>
        <v>0</v>
      </c>
      <c r="CM387" s="2">
        <f>ROUND(SUMIF(AA378:AA385,"=47538294",HD378:HD385),1)</f>
        <v>0</v>
      </c>
      <c r="CN387" s="2"/>
      <c r="CO387" s="2"/>
      <c r="CP387" s="2"/>
      <c r="CQ387" s="2"/>
      <c r="CR387" s="2"/>
      <c r="CS387" s="2"/>
      <c r="CT387" s="2"/>
      <c r="CU387" s="2"/>
      <c r="CV387" s="2"/>
      <c r="CW387" s="2"/>
      <c r="CX387" s="2"/>
      <c r="CY387" s="2"/>
      <c r="CZ387" s="2"/>
      <c r="DA387" s="2"/>
      <c r="DB387" s="2"/>
      <c r="DC387" s="2"/>
      <c r="DD387" s="2"/>
      <c r="DE387" s="2"/>
      <c r="DF387" s="2"/>
      <c r="DG387" s="3"/>
      <c r="DH387" s="3"/>
      <c r="DI387" s="3"/>
      <c r="DJ387" s="3"/>
      <c r="DK387" s="3"/>
      <c r="DL387" s="3"/>
      <c r="DM387" s="3"/>
      <c r="DN387" s="3"/>
      <c r="DO387" s="3"/>
      <c r="DP387" s="3"/>
      <c r="DQ387" s="3"/>
      <c r="DR387" s="3"/>
      <c r="DS387" s="3"/>
      <c r="DT387" s="3"/>
      <c r="DU387" s="3"/>
      <c r="DV387" s="3"/>
      <c r="DW387" s="3"/>
      <c r="DX387" s="3"/>
      <c r="DY387" s="3"/>
      <c r="DZ387" s="3"/>
      <c r="EA387" s="3"/>
      <c r="EB387" s="3"/>
      <c r="EC387" s="3"/>
      <c r="ED387" s="3"/>
      <c r="EE387" s="3"/>
      <c r="EF387" s="3"/>
      <c r="EG387" s="3"/>
      <c r="EH387" s="3"/>
      <c r="EI387" s="3"/>
      <c r="EJ387" s="3"/>
      <c r="EK387" s="3"/>
      <c r="EL387" s="3"/>
      <c r="EM387" s="3"/>
      <c r="EN387" s="3"/>
      <c r="EO387" s="3"/>
      <c r="EP387" s="3"/>
      <c r="EQ387" s="3"/>
      <c r="ER387" s="3"/>
      <c r="ES387" s="3"/>
      <c r="ET387" s="3"/>
      <c r="EU387" s="3"/>
      <c r="EV387" s="3"/>
      <c r="EW387" s="3"/>
      <c r="EX387" s="3"/>
      <c r="EY387" s="3"/>
      <c r="EZ387" s="3"/>
      <c r="FA387" s="3"/>
      <c r="FB387" s="3"/>
      <c r="FC387" s="3"/>
      <c r="FD387" s="3"/>
      <c r="FE387" s="3"/>
      <c r="FF387" s="3"/>
      <c r="FG387" s="3"/>
      <c r="FH387" s="3"/>
      <c r="FI387" s="3"/>
      <c r="FJ387" s="3"/>
      <c r="FK387" s="3"/>
      <c r="FL387" s="3"/>
      <c r="FM387" s="3"/>
      <c r="FN387" s="3"/>
      <c r="FO387" s="3"/>
      <c r="FP387" s="3"/>
      <c r="FQ387" s="3"/>
      <c r="FR387" s="3"/>
      <c r="FS387" s="3"/>
      <c r="FT387" s="3"/>
      <c r="FU387" s="3"/>
      <c r="FV387" s="3"/>
      <c r="FW387" s="3"/>
      <c r="FX387" s="3"/>
      <c r="FY387" s="3"/>
      <c r="FZ387" s="3"/>
      <c r="GA387" s="3"/>
      <c r="GB387" s="3"/>
      <c r="GC387" s="3"/>
      <c r="GD387" s="3"/>
      <c r="GE387" s="3"/>
      <c r="GF387" s="3"/>
      <c r="GG387" s="3"/>
      <c r="GH387" s="3"/>
      <c r="GI387" s="3"/>
      <c r="GJ387" s="3"/>
      <c r="GK387" s="3"/>
      <c r="GL387" s="3"/>
      <c r="GM387" s="3"/>
      <c r="GN387" s="3"/>
      <c r="GO387" s="3"/>
      <c r="GP387" s="3"/>
      <c r="GQ387" s="3"/>
      <c r="GR387" s="3"/>
      <c r="GS387" s="3"/>
      <c r="GT387" s="3"/>
      <c r="GU387" s="3"/>
      <c r="GV387" s="3"/>
      <c r="GW387" s="3"/>
      <c r="GX387" s="3">
        <v>0</v>
      </c>
    </row>
    <row r="389" spans="1:245" x14ac:dyDescent="0.2">
      <c r="A389" s="4">
        <v>50</v>
      </c>
      <c r="B389" s="4">
        <v>0</v>
      </c>
      <c r="C389" s="4">
        <v>0</v>
      </c>
      <c r="D389" s="4">
        <v>1</v>
      </c>
      <c r="E389" s="4">
        <v>201</v>
      </c>
      <c r="F389" s="4">
        <f>ROUND(Source!O387,O389)</f>
        <v>13717.6</v>
      </c>
      <c r="G389" s="4" t="s">
        <v>32</v>
      </c>
      <c r="H389" s="4" t="s">
        <v>33</v>
      </c>
      <c r="I389" s="4"/>
      <c r="J389" s="4"/>
      <c r="K389" s="4">
        <v>201</v>
      </c>
      <c r="L389" s="4">
        <v>1</v>
      </c>
      <c r="M389" s="4">
        <v>3</v>
      </c>
      <c r="N389" s="4" t="s">
        <v>5</v>
      </c>
      <c r="O389" s="4">
        <v>1</v>
      </c>
      <c r="P389" s="4"/>
      <c r="Q389" s="4"/>
      <c r="R389" s="4"/>
      <c r="S389" s="4"/>
      <c r="T389" s="4"/>
      <c r="U389" s="4"/>
      <c r="V389" s="4"/>
      <c r="W389" s="4"/>
    </row>
    <row r="390" spans="1:245" x14ac:dyDescent="0.2">
      <c r="A390" s="4">
        <v>50</v>
      </c>
      <c r="B390" s="4">
        <v>0</v>
      </c>
      <c r="C390" s="4">
        <v>0</v>
      </c>
      <c r="D390" s="4">
        <v>1</v>
      </c>
      <c r="E390" s="4">
        <v>202</v>
      </c>
      <c r="F390" s="4">
        <f>ROUND(Source!P387,O390)</f>
        <v>9938.2000000000007</v>
      </c>
      <c r="G390" s="4" t="s">
        <v>34</v>
      </c>
      <c r="H390" s="4" t="s">
        <v>35</v>
      </c>
      <c r="I390" s="4"/>
      <c r="J390" s="4"/>
      <c r="K390" s="4">
        <v>202</v>
      </c>
      <c r="L390" s="4">
        <v>2</v>
      </c>
      <c r="M390" s="4">
        <v>3</v>
      </c>
      <c r="N390" s="4" t="s">
        <v>5</v>
      </c>
      <c r="O390" s="4">
        <v>1</v>
      </c>
      <c r="P390" s="4"/>
      <c r="Q390" s="4"/>
      <c r="R390" s="4"/>
      <c r="S390" s="4"/>
      <c r="T390" s="4"/>
      <c r="U390" s="4"/>
      <c r="V390" s="4"/>
      <c r="W390" s="4"/>
    </row>
    <row r="391" spans="1:245" x14ac:dyDescent="0.2">
      <c r="A391" s="4">
        <v>50</v>
      </c>
      <c r="B391" s="4">
        <v>0</v>
      </c>
      <c r="C391" s="4">
        <v>0</v>
      </c>
      <c r="D391" s="4">
        <v>1</v>
      </c>
      <c r="E391" s="4">
        <v>222</v>
      </c>
      <c r="F391" s="4">
        <f>ROUND(Source!AO387,O391)</f>
        <v>0</v>
      </c>
      <c r="G391" s="4" t="s">
        <v>36</v>
      </c>
      <c r="H391" s="4" t="s">
        <v>37</v>
      </c>
      <c r="I391" s="4"/>
      <c r="J391" s="4"/>
      <c r="K391" s="4">
        <v>222</v>
      </c>
      <c r="L391" s="4">
        <v>3</v>
      </c>
      <c r="M391" s="4">
        <v>3</v>
      </c>
      <c r="N391" s="4" t="s">
        <v>5</v>
      </c>
      <c r="O391" s="4">
        <v>1</v>
      </c>
      <c r="P391" s="4"/>
      <c r="Q391" s="4"/>
      <c r="R391" s="4"/>
      <c r="S391" s="4"/>
      <c r="T391" s="4"/>
      <c r="U391" s="4"/>
      <c r="V391" s="4"/>
      <c r="W391" s="4"/>
    </row>
    <row r="392" spans="1:245" x14ac:dyDescent="0.2">
      <c r="A392" s="4">
        <v>50</v>
      </c>
      <c r="B392" s="4">
        <v>0</v>
      </c>
      <c r="C392" s="4">
        <v>0</v>
      </c>
      <c r="D392" s="4">
        <v>1</v>
      </c>
      <c r="E392" s="4">
        <v>225</v>
      </c>
      <c r="F392" s="4">
        <f>ROUND(Source!AV387,O392)</f>
        <v>9938.2000000000007</v>
      </c>
      <c r="G392" s="4" t="s">
        <v>38</v>
      </c>
      <c r="H392" s="4" t="s">
        <v>39</v>
      </c>
      <c r="I392" s="4"/>
      <c r="J392" s="4"/>
      <c r="K392" s="4">
        <v>225</v>
      </c>
      <c r="L392" s="4">
        <v>4</v>
      </c>
      <c r="M392" s="4">
        <v>3</v>
      </c>
      <c r="N392" s="4" t="s">
        <v>5</v>
      </c>
      <c r="O392" s="4">
        <v>1</v>
      </c>
      <c r="P392" s="4"/>
      <c r="Q392" s="4"/>
      <c r="R392" s="4"/>
      <c r="S392" s="4"/>
      <c r="T392" s="4"/>
      <c r="U392" s="4"/>
      <c r="V392" s="4"/>
      <c r="W392" s="4"/>
    </row>
    <row r="393" spans="1:245" x14ac:dyDescent="0.2">
      <c r="A393" s="4">
        <v>50</v>
      </c>
      <c r="B393" s="4">
        <v>0</v>
      </c>
      <c r="C393" s="4">
        <v>0</v>
      </c>
      <c r="D393" s="4">
        <v>1</v>
      </c>
      <c r="E393" s="4">
        <v>226</v>
      </c>
      <c r="F393" s="4">
        <f>ROUND(Source!AW387,O393)</f>
        <v>9938.2000000000007</v>
      </c>
      <c r="G393" s="4" t="s">
        <v>40</v>
      </c>
      <c r="H393" s="4" t="s">
        <v>41</v>
      </c>
      <c r="I393" s="4"/>
      <c r="J393" s="4"/>
      <c r="K393" s="4">
        <v>226</v>
      </c>
      <c r="L393" s="4">
        <v>5</v>
      </c>
      <c r="M393" s="4">
        <v>3</v>
      </c>
      <c r="N393" s="4" t="s">
        <v>5</v>
      </c>
      <c r="O393" s="4">
        <v>1</v>
      </c>
      <c r="P393" s="4"/>
      <c r="Q393" s="4"/>
      <c r="R393" s="4"/>
      <c r="S393" s="4"/>
      <c r="T393" s="4"/>
      <c r="U393" s="4"/>
      <c r="V393" s="4"/>
      <c r="W393" s="4"/>
    </row>
    <row r="394" spans="1:245" x14ac:dyDescent="0.2">
      <c r="A394" s="4">
        <v>50</v>
      </c>
      <c r="B394" s="4">
        <v>0</v>
      </c>
      <c r="C394" s="4">
        <v>0</v>
      </c>
      <c r="D394" s="4">
        <v>1</v>
      </c>
      <c r="E394" s="4">
        <v>227</v>
      </c>
      <c r="F394" s="4">
        <f>ROUND(Source!AX387,O394)</f>
        <v>0</v>
      </c>
      <c r="G394" s="4" t="s">
        <v>42</v>
      </c>
      <c r="H394" s="4" t="s">
        <v>43</v>
      </c>
      <c r="I394" s="4"/>
      <c r="J394" s="4"/>
      <c r="K394" s="4">
        <v>227</v>
      </c>
      <c r="L394" s="4">
        <v>6</v>
      </c>
      <c r="M394" s="4">
        <v>3</v>
      </c>
      <c r="N394" s="4" t="s">
        <v>5</v>
      </c>
      <c r="O394" s="4">
        <v>1</v>
      </c>
      <c r="P394" s="4"/>
      <c r="Q394" s="4"/>
      <c r="R394" s="4"/>
      <c r="S394" s="4"/>
      <c r="T394" s="4"/>
      <c r="U394" s="4"/>
      <c r="V394" s="4"/>
      <c r="W394" s="4"/>
    </row>
    <row r="395" spans="1:245" x14ac:dyDescent="0.2">
      <c r="A395" s="4">
        <v>50</v>
      </c>
      <c r="B395" s="4">
        <v>0</v>
      </c>
      <c r="C395" s="4">
        <v>0</v>
      </c>
      <c r="D395" s="4">
        <v>1</v>
      </c>
      <c r="E395" s="4">
        <v>228</v>
      </c>
      <c r="F395" s="4">
        <f>ROUND(Source!AY387,O395)</f>
        <v>9938.2000000000007</v>
      </c>
      <c r="G395" s="4" t="s">
        <v>44</v>
      </c>
      <c r="H395" s="4" t="s">
        <v>45</v>
      </c>
      <c r="I395" s="4"/>
      <c r="J395" s="4"/>
      <c r="K395" s="4">
        <v>228</v>
      </c>
      <c r="L395" s="4">
        <v>7</v>
      </c>
      <c r="M395" s="4">
        <v>3</v>
      </c>
      <c r="N395" s="4" t="s">
        <v>5</v>
      </c>
      <c r="O395" s="4">
        <v>1</v>
      </c>
      <c r="P395" s="4"/>
      <c r="Q395" s="4"/>
      <c r="R395" s="4"/>
      <c r="S395" s="4"/>
      <c r="T395" s="4"/>
      <c r="U395" s="4"/>
      <c r="V395" s="4"/>
      <c r="W395" s="4"/>
    </row>
    <row r="396" spans="1:245" x14ac:dyDescent="0.2">
      <c r="A396" s="4">
        <v>50</v>
      </c>
      <c r="B396" s="4">
        <v>0</v>
      </c>
      <c r="C396" s="4">
        <v>0</v>
      </c>
      <c r="D396" s="4">
        <v>1</v>
      </c>
      <c r="E396" s="4">
        <v>216</v>
      </c>
      <c r="F396" s="4">
        <f>ROUND(Source!AP387,O396)</f>
        <v>0</v>
      </c>
      <c r="G396" s="4" t="s">
        <v>46</v>
      </c>
      <c r="H396" s="4" t="s">
        <v>47</v>
      </c>
      <c r="I396" s="4"/>
      <c r="J396" s="4"/>
      <c r="K396" s="4">
        <v>216</v>
      </c>
      <c r="L396" s="4">
        <v>8</v>
      </c>
      <c r="M396" s="4">
        <v>3</v>
      </c>
      <c r="N396" s="4" t="s">
        <v>5</v>
      </c>
      <c r="O396" s="4">
        <v>1</v>
      </c>
      <c r="P396" s="4"/>
      <c r="Q396" s="4"/>
      <c r="R396" s="4"/>
      <c r="S396" s="4"/>
      <c r="T396" s="4"/>
      <c r="U396" s="4"/>
      <c r="V396" s="4"/>
      <c r="W396" s="4"/>
    </row>
    <row r="397" spans="1:245" x14ac:dyDescent="0.2">
      <c r="A397" s="4">
        <v>50</v>
      </c>
      <c r="B397" s="4">
        <v>0</v>
      </c>
      <c r="C397" s="4">
        <v>0</v>
      </c>
      <c r="D397" s="4">
        <v>1</v>
      </c>
      <c r="E397" s="4">
        <v>223</v>
      </c>
      <c r="F397" s="4">
        <f>ROUND(Source!AQ387,O397)</f>
        <v>0</v>
      </c>
      <c r="G397" s="4" t="s">
        <v>48</v>
      </c>
      <c r="H397" s="4" t="s">
        <v>49</v>
      </c>
      <c r="I397" s="4"/>
      <c r="J397" s="4"/>
      <c r="K397" s="4">
        <v>223</v>
      </c>
      <c r="L397" s="4">
        <v>9</v>
      </c>
      <c r="M397" s="4">
        <v>3</v>
      </c>
      <c r="N397" s="4" t="s">
        <v>5</v>
      </c>
      <c r="O397" s="4">
        <v>1</v>
      </c>
      <c r="P397" s="4"/>
      <c r="Q397" s="4"/>
      <c r="R397" s="4"/>
      <c r="S397" s="4"/>
      <c r="T397" s="4"/>
      <c r="U397" s="4"/>
      <c r="V397" s="4"/>
      <c r="W397" s="4"/>
    </row>
    <row r="398" spans="1:245" x14ac:dyDescent="0.2">
      <c r="A398" s="4">
        <v>50</v>
      </c>
      <c r="B398" s="4">
        <v>0</v>
      </c>
      <c r="C398" s="4">
        <v>0</v>
      </c>
      <c r="D398" s="4">
        <v>1</v>
      </c>
      <c r="E398" s="4">
        <v>229</v>
      </c>
      <c r="F398" s="4">
        <f>ROUND(Source!AZ387,O398)</f>
        <v>0</v>
      </c>
      <c r="G398" s="4" t="s">
        <v>50</v>
      </c>
      <c r="H398" s="4" t="s">
        <v>51</v>
      </c>
      <c r="I398" s="4"/>
      <c r="J398" s="4"/>
      <c r="K398" s="4">
        <v>229</v>
      </c>
      <c r="L398" s="4">
        <v>10</v>
      </c>
      <c r="M398" s="4">
        <v>3</v>
      </c>
      <c r="N398" s="4" t="s">
        <v>5</v>
      </c>
      <c r="O398" s="4">
        <v>1</v>
      </c>
      <c r="P398" s="4"/>
      <c r="Q398" s="4"/>
      <c r="R398" s="4"/>
      <c r="S398" s="4"/>
      <c r="T398" s="4"/>
      <c r="U398" s="4"/>
      <c r="V398" s="4"/>
      <c r="W398" s="4"/>
    </row>
    <row r="399" spans="1:245" x14ac:dyDescent="0.2">
      <c r="A399" s="4">
        <v>50</v>
      </c>
      <c r="B399" s="4">
        <v>0</v>
      </c>
      <c r="C399" s="4">
        <v>0</v>
      </c>
      <c r="D399" s="4">
        <v>1</v>
      </c>
      <c r="E399" s="4">
        <v>203</v>
      </c>
      <c r="F399" s="4">
        <f>ROUND(Source!Q387,O399)</f>
        <v>226.7</v>
      </c>
      <c r="G399" s="4" t="s">
        <v>52</v>
      </c>
      <c r="H399" s="4" t="s">
        <v>53</v>
      </c>
      <c r="I399" s="4"/>
      <c r="J399" s="4"/>
      <c r="K399" s="4">
        <v>203</v>
      </c>
      <c r="L399" s="4">
        <v>11</v>
      </c>
      <c r="M399" s="4">
        <v>3</v>
      </c>
      <c r="N399" s="4" t="s">
        <v>5</v>
      </c>
      <c r="O399" s="4">
        <v>1</v>
      </c>
      <c r="P399" s="4"/>
      <c r="Q399" s="4"/>
      <c r="R399" s="4"/>
      <c r="S399" s="4"/>
      <c r="T399" s="4"/>
      <c r="U399" s="4"/>
      <c r="V399" s="4"/>
      <c r="W399" s="4"/>
    </row>
    <row r="400" spans="1:245" x14ac:dyDescent="0.2">
      <c r="A400" s="4">
        <v>50</v>
      </c>
      <c r="B400" s="4">
        <v>0</v>
      </c>
      <c r="C400" s="4">
        <v>0</v>
      </c>
      <c r="D400" s="4">
        <v>1</v>
      </c>
      <c r="E400" s="4">
        <v>231</v>
      </c>
      <c r="F400" s="4">
        <f>ROUND(Source!BB387,O400)</f>
        <v>0</v>
      </c>
      <c r="G400" s="4" t="s">
        <v>54</v>
      </c>
      <c r="H400" s="4" t="s">
        <v>55</v>
      </c>
      <c r="I400" s="4"/>
      <c r="J400" s="4"/>
      <c r="K400" s="4">
        <v>231</v>
      </c>
      <c r="L400" s="4">
        <v>12</v>
      </c>
      <c r="M400" s="4">
        <v>3</v>
      </c>
      <c r="N400" s="4" t="s">
        <v>5</v>
      </c>
      <c r="O400" s="4">
        <v>1</v>
      </c>
      <c r="P400" s="4"/>
      <c r="Q400" s="4"/>
      <c r="R400" s="4"/>
      <c r="S400" s="4"/>
      <c r="T400" s="4"/>
      <c r="U400" s="4"/>
      <c r="V400" s="4"/>
      <c r="W400" s="4"/>
    </row>
    <row r="401" spans="1:23" x14ac:dyDescent="0.2">
      <c r="A401" s="4">
        <v>50</v>
      </c>
      <c r="B401" s="4">
        <v>0</v>
      </c>
      <c r="C401" s="4">
        <v>0</v>
      </c>
      <c r="D401" s="4">
        <v>1</v>
      </c>
      <c r="E401" s="4">
        <v>204</v>
      </c>
      <c r="F401" s="4">
        <f>ROUND(Source!R387,O401)</f>
        <v>70.400000000000006</v>
      </c>
      <c r="G401" s="4" t="s">
        <v>56</v>
      </c>
      <c r="H401" s="4" t="s">
        <v>57</v>
      </c>
      <c r="I401" s="4"/>
      <c r="J401" s="4"/>
      <c r="K401" s="4">
        <v>204</v>
      </c>
      <c r="L401" s="4">
        <v>13</v>
      </c>
      <c r="M401" s="4">
        <v>3</v>
      </c>
      <c r="N401" s="4" t="s">
        <v>5</v>
      </c>
      <c r="O401" s="4">
        <v>1</v>
      </c>
      <c r="P401" s="4"/>
      <c r="Q401" s="4"/>
      <c r="R401" s="4"/>
      <c r="S401" s="4"/>
      <c r="T401" s="4"/>
      <c r="U401" s="4"/>
      <c r="V401" s="4"/>
      <c r="W401" s="4"/>
    </row>
    <row r="402" spans="1:23" x14ac:dyDescent="0.2">
      <c r="A402" s="4">
        <v>50</v>
      </c>
      <c r="B402" s="4">
        <v>0</v>
      </c>
      <c r="C402" s="4">
        <v>0</v>
      </c>
      <c r="D402" s="4">
        <v>1</v>
      </c>
      <c r="E402" s="4">
        <v>205</v>
      </c>
      <c r="F402" s="4">
        <f>ROUND(Source!S387,O402)</f>
        <v>3552.7</v>
      </c>
      <c r="G402" s="4" t="s">
        <v>58</v>
      </c>
      <c r="H402" s="4" t="s">
        <v>59</v>
      </c>
      <c r="I402" s="4"/>
      <c r="J402" s="4"/>
      <c r="K402" s="4">
        <v>205</v>
      </c>
      <c r="L402" s="4">
        <v>14</v>
      </c>
      <c r="M402" s="4">
        <v>3</v>
      </c>
      <c r="N402" s="4" t="s">
        <v>5</v>
      </c>
      <c r="O402" s="4">
        <v>1</v>
      </c>
      <c r="P402" s="4"/>
      <c r="Q402" s="4"/>
      <c r="R402" s="4"/>
      <c r="S402" s="4"/>
      <c r="T402" s="4"/>
      <c r="U402" s="4"/>
      <c r="V402" s="4"/>
      <c r="W402" s="4"/>
    </row>
    <row r="403" spans="1:23" x14ac:dyDescent="0.2">
      <c r="A403" s="4">
        <v>50</v>
      </c>
      <c r="B403" s="4">
        <v>0</v>
      </c>
      <c r="C403" s="4">
        <v>0</v>
      </c>
      <c r="D403" s="4">
        <v>1</v>
      </c>
      <c r="E403" s="4">
        <v>232</v>
      </c>
      <c r="F403" s="4">
        <f>ROUND(Source!BC387,O403)</f>
        <v>0</v>
      </c>
      <c r="G403" s="4" t="s">
        <v>60</v>
      </c>
      <c r="H403" s="4" t="s">
        <v>61</v>
      </c>
      <c r="I403" s="4"/>
      <c r="J403" s="4"/>
      <c r="K403" s="4">
        <v>232</v>
      </c>
      <c r="L403" s="4">
        <v>15</v>
      </c>
      <c r="M403" s="4">
        <v>3</v>
      </c>
      <c r="N403" s="4" t="s">
        <v>5</v>
      </c>
      <c r="O403" s="4">
        <v>1</v>
      </c>
      <c r="P403" s="4"/>
      <c r="Q403" s="4"/>
      <c r="R403" s="4"/>
      <c r="S403" s="4"/>
      <c r="T403" s="4"/>
      <c r="U403" s="4"/>
      <c r="V403" s="4"/>
      <c r="W403" s="4"/>
    </row>
    <row r="404" spans="1:23" x14ac:dyDescent="0.2">
      <c r="A404" s="4">
        <v>50</v>
      </c>
      <c r="B404" s="4">
        <v>0</v>
      </c>
      <c r="C404" s="4">
        <v>0</v>
      </c>
      <c r="D404" s="4">
        <v>1</v>
      </c>
      <c r="E404" s="4">
        <v>214</v>
      </c>
      <c r="F404" s="4">
        <f>ROUND(Source!AS387,O404)</f>
        <v>16176.6</v>
      </c>
      <c r="G404" s="4" t="s">
        <v>62</v>
      </c>
      <c r="H404" s="4" t="s">
        <v>63</v>
      </c>
      <c r="I404" s="4"/>
      <c r="J404" s="4"/>
      <c r="K404" s="4">
        <v>214</v>
      </c>
      <c r="L404" s="4">
        <v>16</v>
      </c>
      <c r="M404" s="4">
        <v>3</v>
      </c>
      <c r="N404" s="4" t="s">
        <v>5</v>
      </c>
      <c r="O404" s="4">
        <v>1</v>
      </c>
      <c r="P404" s="4"/>
      <c r="Q404" s="4"/>
      <c r="R404" s="4"/>
      <c r="S404" s="4"/>
      <c r="T404" s="4"/>
      <c r="U404" s="4"/>
      <c r="V404" s="4"/>
      <c r="W404" s="4"/>
    </row>
    <row r="405" spans="1:23" x14ac:dyDescent="0.2">
      <c r="A405" s="4">
        <v>50</v>
      </c>
      <c r="B405" s="4">
        <v>0</v>
      </c>
      <c r="C405" s="4">
        <v>0</v>
      </c>
      <c r="D405" s="4">
        <v>1</v>
      </c>
      <c r="E405" s="4">
        <v>215</v>
      </c>
      <c r="F405" s="4">
        <f>ROUND(Source!AT387,O405)</f>
        <v>3979.7</v>
      </c>
      <c r="G405" s="4" t="s">
        <v>64</v>
      </c>
      <c r="H405" s="4" t="s">
        <v>65</v>
      </c>
      <c r="I405" s="4"/>
      <c r="J405" s="4"/>
      <c r="K405" s="4">
        <v>215</v>
      </c>
      <c r="L405" s="4">
        <v>17</v>
      </c>
      <c r="M405" s="4">
        <v>3</v>
      </c>
      <c r="N405" s="4" t="s">
        <v>5</v>
      </c>
      <c r="O405" s="4">
        <v>1</v>
      </c>
      <c r="P405" s="4"/>
      <c r="Q405" s="4"/>
      <c r="R405" s="4"/>
      <c r="S405" s="4"/>
      <c r="T405" s="4"/>
      <c r="U405" s="4"/>
      <c r="V405" s="4"/>
      <c r="W405" s="4"/>
    </row>
    <row r="406" spans="1:23" x14ac:dyDescent="0.2">
      <c r="A406" s="4">
        <v>50</v>
      </c>
      <c r="B406" s="4">
        <v>0</v>
      </c>
      <c r="C406" s="4">
        <v>0</v>
      </c>
      <c r="D406" s="4">
        <v>1</v>
      </c>
      <c r="E406" s="4">
        <v>217</v>
      </c>
      <c r="F406" s="4">
        <f>ROUND(Source!AU387,O406)</f>
        <v>0</v>
      </c>
      <c r="G406" s="4" t="s">
        <v>66</v>
      </c>
      <c r="H406" s="4" t="s">
        <v>67</v>
      </c>
      <c r="I406" s="4"/>
      <c r="J406" s="4"/>
      <c r="K406" s="4">
        <v>217</v>
      </c>
      <c r="L406" s="4">
        <v>18</v>
      </c>
      <c r="M406" s="4">
        <v>3</v>
      </c>
      <c r="N406" s="4" t="s">
        <v>5</v>
      </c>
      <c r="O406" s="4">
        <v>1</v>
      </c>
      <c r="P406" s="4"/>
      <c r="Q406" s="4"/>
      <c r="R406" s="4"/>
      <c r="S406" s="4"/>
      <c r="T406" s="4"/>
      <c r="U406" s="4"/>
      <c r="V406" s="4"/>
      <c r="W406" s="4"/>
    </row>
    <row r="407" spans="1:23" x14ac:dyDescent="0.2">
      <c r="A407" s="4">
        <v>50</v>
      </c>
      <c r="B407" s="4">
        <v>0</v>
      </c>
      <c r="C407" s="4">
        <v>0</v>
      </c>
      <c r="D407" s="4">
        <v>1</v>
      </c>
      <c r="E407" s="4">
        <v>230</v>
      </c>
      <c r="F407" s="4">
        <f>ROUND(Source!BA387,O407)</f>
        <v>0</v>
      </c>
      <c r="G407" s="4" t="s">
        <v>68</v>
      </c>
      <c r="H407" s="4" t="s">
        <v>69</v>
      </c>
      <c r="I407" s="4"/>
      <c r="J407" s="4"/>
      <c r="K407" s="4">
        <v>230</v>
      </c>
      <c r="L407" s="4">
        <v>19</v>
      </c>
      <c r="M407" s="4">
        <v>3</v>
      </c>
      <c r="N407" s="4" t="s">
        <v>5</v>
      </c>
      <c r="O407" s="4">
        <v>1</v>
      </c>
      <c r="P407" s="4"/>
      <c r="Q407" s="4"/>
      <c r="R407" s="4"/>
      <c r="S407" s="4"/>
      <c r="T407" s="4"/>
      <c r="U407" s="4"/>
      <c r="V407" s="4"/>
      <c r="W407" s="4"/>
    </row>
    <row r="408" spans="1:23" x14ac:dyDescent="0.2">
      <c r="A408" s="4">
        <v>50</v>
      </c>
      <c r="B408" s="4">
        <v>0</v>
      </c>
      <c r="C408" s="4">
        <v>0</v>
      </c>
      <c r="D408" s="4">
        <v>1</v>
      </c>
      <c r="E408" s="4">
        <v>206</v>
      </c>
      <c r="F408" s="4">
        <f>ROUND(Source!T387,O408)</f>
        <v>0</v>
      </c>
      <c r="G408" s="4" t="s">
        <v>70</v>
      </c>
      <c r="H408" s="4" t="s">
        <v>71</v>
      </c>
      <c r="I408" s="4"/>
      <c r="J408" s="4"/>
      <c r="K408" s="4">
        <v>206</v>
      </c>
      <c r="L408" s="4">
        <v>20</v>
      </c>
      <c r="M408" s="4">
        <v>3</v>
      </c>
      <c r="N408" s="4" t="s">
        <v>5</v>
      </c>
      <c r="O408" s="4">
        <v>1</v>
      </c>
      <c r="P408" s="4"/>
      <c r="Q408" s="4"/>
      <c r="R408" s="4"/>
      <c r="S408" s="4"/>
      <c r="T408" s="4"/>
      <c r="U408" s="4"/>
      <c r="V408" s="4"/>
      <c r="W408" s="4"/>
    </row>
    <row r="409" spans="1:23" x14ac:dyDescent="0.2">
      <c r="A409" s="4">
        <v>50</v>
      </c>
      <c r="B409" s="4">
        <v>0</v>
      </c>
      <c r="C409" s="4">
        <v>0</v>
      </c>
      <c r="D409" s="4">
        <v>1</v>
      </c>
      <c r="E409" s="4">
        <v>207</v>
      </c>
      <c r="F409" s="4">
        <f>Source!U387</f>
        <v>12.0702</v>
      </c>
      <c r="G409" s="4" t="s">
        <v>72</v>
      </c>
      <c r="H409" s="4" t="s">
        <v>73</v>
      </c>
      <c r="I409" s="4"/>
      <c r="J409" s="4"/>
      <c r="K409" s="4">
        <v>207</v>
      </c>
      <c r="L409" s="4">
        <v>21</v>
      </c>
      <c r="M409" s="4">
        <v>3</v>
      </c>
      <c r="N409" s="4" t="s">
        <v>5</v>
      </c>
      <c r="O409" s="4">
        <v>-1</v>
      </c>
      <c r="P409" s="4"/>
      <c r="Q409" s="4"/>
      <c r="R409" s="4"/>
      <c r="S409" s="4"/>
      <c r="T409" s="4"/>
      <c r="U409" s="4"/>
      <c r="V409" s="4"/>
      <c r="W409" s="4"/>
    </row>
    <row r="410" spans="1:23" x14ac:dyDescent="0.2">
      <c r="A410" s="4">
        <v>50</v>
      </c>
      <c r="B410" s="4">
        <v>0</v>
      </c>
      <c r="C410" s="4">
        <v>0</v>
      </c>
      <c r="D410" s="4">
        <v>1</v>
      </c>
      <c r="E410" s="4">
        <v>208</v>
      </c>
      <c r="F410" s="4">
        <f>Source!V387</f>
        <v>0.17369999999999999</v>
      </c>
      <c r="G410" s="4" t="s">
        <v>74</v>
      </c>
      <c r="H410" s="4" t="s">
        <v>75</v>
      </c>
      <c r="I410" s="4"/>
      <c r="J410" s="4"/>
      <c r="K410" s="4">
        <v>208</v>
      </c>
      <c r="L410" s="4">
        <v>22</v>
      </c>
      <c r="M410" s="4">
        <v>3</v>
      </c>
      <c r="N410" s="4" t="s">
        <v>5</v>
      </c>
      <c r="O410" s="4">
        <v>-1</v>
      </c>
      <c r="P410" s="4"/>
      <c r="Q410" s="4"/>
      <c r="R410" s="4"/>
      <c r="S410" s="4"/>
      <c r="T410" s="4"/>
      <c r="U410" s="4"/>
      <c r="V410" s="4"/>
      <c r="W410" s="4"/>
    </row>
    <row r="411" spans="1:23" x14ac:dyDescent="0.2">
      <c r="A411" s="4">
        <v>50</v>
      </c>
      <c r="B411" s="4">
        <v>0</v>
      </c>
      <c r="C411" s="4">
        <v>0</v>
      </c>
      <c r="D411" s="4">
        <v>1</v>
      </c>
      <c r="E411" s="4">
        <v>209</v>
      </c>
      <c r="F411" s="4">
        <f>ROUND(Source!W387,O411)</f>
        <v>0</v>
      </c>
      <c r="G411" s="4" t="s">
        <v>76</v>
      </c>
      <c r="H411" s="4" t="s">
        <v>77</v>
      </c>
      <c r="I411" s="4"/>
      <c r="J411" s="4"/>
      <c r="K411" s="4">
        <v>209</v>
      </c>
      <c r="L411" s="4">
        <v>23</v>
      </c>
      <c r="M411" s="4">
        <v>3</v>
      </c>
      <c r="N411" s="4" t="s">
        <v>5</v>
      </c>
      <c r="O411" s="4">
        <v>1</v>
      </c>
      <c r="P411" s="4"/>
      <c r="Q411" s="4"/>
      <c r="R411" s="4"/>
      <c r="S411" s="4"/>
      <c r="T411" s="4"/>
      <c r="U411" s="4"/>
      <c r="V411" s="4"/>
      <c r="W411" s="4"/>
    </row>
    <row r="412" spans="1:23" x14ac:dyDescent="0.2">
      <c r="A412" s="4">
        <v>50</v>
      </c>
      <c r="B412" s="4">
        <v>0</v>
      </c>
      <c r="C412" s="4">
        <v>0</v>
      </c>
      <c r="D412" s="4">
        <v>1</v>
      </c>
      <c r="E412" s="4">
        <v>233</v>
      </c>
      <c r="F412" s="4">
        <f>ROUND(Source!BD387,O412)</f>
        <v>0</v>
      </c>
      <c r="G412" s="4" t="s">
        <v>78</v>
      </c>
      <c r="H412" s="4" t="s">
        <v>79</v>
      </c>
      <c r="I412" s="4"/>
      <c r="J412" s="4"/>
      <c r="K412" s="4">
        <v>233</v>
      </c>
      <c r="L412" s="4">
        <v>24</v>
      </c>
      <c r="M412" s="4">
        <v>3</v>
      </c>
      <c r="N412" s="4" t="s">
        <v>5</v>
      </c>
      <c r="O412" s="4">
        <v>1</v>
      </c>
      <c r="P412" s="4"/>
      <c r="Q412" s="4"/>
      <c r="R412" s="4"/>
      <c r="S412" s="4"/>
      <c r="T412" s="4"/>
      <c r="U412" s="4"/>
      <c r="V412" s="4"/>
      <c r="W412" s="4"/>
    </row>
    <row r="413" spans="1:23" x14ac:dyDescent="0.2">
      <c r="A413" s="4">
        <v>50</v>
      </c>
      <c r="B413" s="4">
        <v>0</v>
      </c>
      <c r="C413" s="4">
        <v>0</v>
      </c>
      <c r="D413" s="4">
        <v>1</v>
      </c>
      <c r="E413" s="4">
        <v>210</v>
      </c>
      <c r="F413" s="4">
        <f>ROUND(Source!X387,O413)</f>
        <v>3931.2</v>
      </c>
      <c r="G413" s="4" t="s">
        <v>80</v>
      </c>
      <c r="H413" s="4" t="s">
        <v>81</v>
      </c>
      <c r="I413" s="4"/>
      <c r="J413" s="4"/>
      <c r="K413" s="4">
        <v>210</v>
      </c>
      <c r="L413" s="4">
        <v>25</v>
      </c>
      <c r="M413" s="4">
        <v>3</v>
      </c>
      <c r="N413" s="4" t="s">
        <v>5</v>
      </c>
      <c r="O413" s="4">
        <v>1</v>
      </c>
      <c r="P413" s="4"/>
      <c r="Q413" s="4"/>
      <c r="R413" s="4"/>
      <c r="S413" s="4"/>
      <c r="T413" s="4"/>
      <c r="U413" s="4"/>
      <c r="V413" s="4"/>
      <c r="W413" s="4"/>
    </row>
    <row r="414" spans="1:23" x14ac:dyDescent="0.2">
      <c r="A414" s="4">
        <v>50</v>
      </c>
      <c r="B414" s="4">
        <v>0</v>
      </c>
      <c r="C414" s="4">
        <v>0</v>
      </c>
      <c r="D414" s="4">
        <v>1</v>
      </c>
      <c r="E414" s="4">
        <v>211</v>
      </c>
      <c r="F414" s="4">
        <f>ROUND(Source!Y387,O414)</f>
        <v>2507.5</v>
      </c>
      <c r="G414" s="4" t="s">
        <v>82</v>
      </c>
      <c r="H414" s="4" t="s">
        <v>83</v>
      </c>
      <c r="I414" s="4"/>
      <c r="J414" s="4"/>
      <c r="K414" s="4">
        <v>211</v>
      </c>
      <c r="L414" s="4">
        <v>26</v>
      </c>
      <c r="M414" s="4">
        <v>3</v>
      </c>
      <c r="N414" s="4" t="s">
        <v>5</v>
      </c>
      <c r="O414" s="4">
        <v>1</v>
      </c>
      <c r="P414" s="4"/>
      <c r="Q414" s="4"/>
      <c r="R414" s="4"/>
      <c r="S414" s="4"/>
      <c r="T414" s="4"/>
      <c r="U414" s="4"/>
      <c r="V414" s="4"/>
      <c r="W414" s="4"/>
    </row>
    <row r="415" spans="1:23" x14ac:dyDescent="0.2">
      <c r="A415" s="4">
        <v>50</v>
      </c>
      <c r="B415" s="4">
        <v>0</v>
      </c>
      <c r="C415" s="4">
        <v>0</v>
      </c>
      <c r="D415" s="4">
        <v>1</v>
      </c>
      <c r="E415" s="4">
        <v>224</v>
      </c>
      <c r="F415" s="4">
        <f>ROUND(Source!AR387,O415)</f>
        <v>20156.3</v>
      </c>
      <c r="G415" s="4" t="s">
        <v>84</v>
      </c>
      <c r="H415" s="4" t="s">
        <v>85</v>
      </c>
      <c r="I415" s="4"/>
      <c r="J415" s="4"/>
      <c r="K415" s="4">
        <v>224</v>
      </c>
      <c r="L415" s="4">
        <v>27</v>
      </c>
      <c r="M415" s="4">
        <v>3</v>
      </c>
      <c r="N415" s="4" t="s">
        <v>5</v>
      </c>
      <c r="O415" s="4">
        <v>1</v>
      </c>
      <c r="P415" s="4"/>
      <c r="Q415" s="4"/>
      <c r="R415" s="4"/>
      <c r="S415" s="4"/>
      <c r="T415" s="4"/>
      <c r="U415" s="4"/>
      <c r="V415" s="4"/>
      <c r="W415" s="4"/>
    </row>
    <row r="417" spans="1:245" x14ac:dyDescent="0.2">
      <c r="A417" s="1">
        <v>4</v>
      </c>
      <c r="B417" s="1">
        <v>1</v>
      </c>
      <c r="C417" s="1"/>
      <c r="D417" s="1">
        <f>ROW(A435)</f>
        <v>435</v>
      </c>
      <c r="E417" s="1"/>
      <c r="F417" s="1" t="s">
        <v>13</v>
      </c>
      <c r="G417" s="1" t="s">
        <v>277</v>
      </c>
      <c r="H417" s="1" t="s">
        <v>5</v>
      </c>
      <c r="I417" s="1">
        <v>0</v>
      </c>
      <c r="J417" s="1"/>
      <c r="K417" s="1">
        <v>0</v>
      </c>
      <c r="L417" s="1"/>
      <c r="M417" s="1"/>
      <c r="N417" s="1"/>
      <c r="O417" s="1"/>
      <c r="P417" s="1"/>
      <c r="Q417" s="1"/>
      <c r="R417" s="1"/>
      <c r="S417" s="1"/>
      <c r="T417" s="1"/>
      <c r="U417" s="1" t="s">
        <v>5</v>
      </c>
      <c r="V417" s="1">
        <v>0</v>
      </c>
      <c r="W417" s="1"/>
      <c r="X417" s="1"/>
      <c r="Y417" s="1"/>
      <c r="Z417" s="1"/>
      <c r="AA417" s="1"/>
      <c r="AB417" s="1" t="s">
        <v>5</v>
      </c>
      <c r="AC417" s="1" t="s">
        <v>5</v>
      </c>
      <c r="AD417" s="1" t="s">
        <v>5</v>
      </c>
      <c r="AE417" s="1" t="s">
        <v>5</v>
      </c>
      <c r="AF417" s="1" t="s">
        <v>5</v>
      </c>
      <c r="AG417" s="1" t="s">
        <v>5</v>
      </c>
      <c r="AH417" s="1"/>
      <c r="AI417" s="1"/>
      <c r="AJ417" s="1"/>
      <c r="AK417" s="1"/>
      <c r="AL417" s="1"/>
      <c r="AM417" s="1"/>
      <c r="AN417" s="1"/>
      <c r="AO417" s="1"/>
      <c r="AP417" s="1" t="s">
        <v>5</v>
      </c>
      <c r="AQ417" s="1" t="s">
        <v>5</v>
      </c>
      <c r="AR417" s="1" t="s">
        <v>5</v>
      </c>
      <c r="AS417" s="1"/>
      <c r="AT417" s="1"/>
      <c r="AU417" s="1"/>
      <c r="AV417" s="1"/>
      <c r="AW417" s="1"/>
      <c r="AX417" s="1"/>
      <c r="AY417" s="1"/>
      <c r="AZ417" s="1" t="s">
        <v>5</v>
      </c>
      <c r="BA417" s="1"/>
      <c r="BB417" s="1" t="s">
        <v>5</v>
      </c>
      <c r="BC417" s="1" t="s">
        <v>5</v>
      </c>
      <c r="BD417" s="1" t="s">
        <v>5</v>
      </c>
      <c r="BE417" s="1" t="s">
        <v>5</v>
      </c>
      <c r="BF417" s="1" t="s">
        <v>5</v>
      </c>
      <c r="BG417" s="1" t="s">
        <v>5</v>
      </c>
      <c r="BH417" s="1" t="s">
        <v>5</v>
      </c>
      <c r="BI417" s="1" t="s">
        <v>5</v>
      </c>
      <c r="BJ417" s="1" t="s">
        <v>5</v>
      </c>
      <c r="BK417" s="1" t="s">
        <v>5</v>
      </c>
      <c r="BL417" s="1" t="s">
        <v>5</v>
      </c>
      <c r="BM417" s="1" t="s">
        <v>5</v>
      </c>
      <c r="BN417" s="1" t="s">
        <v>5</v>
      </c>
      <c r="BO417" s="1" t="s">
        <v>5</v>
      </c>
      <c r="BP417" s="1" t="s">
        <v>5</v>
      </c>
      <c r="BQ417" s="1"/>
      <c r="BR417" s="1"/>
      <c r="BS417" s="1"/>
      <c r="BT417" s="1"/>
      <c r="BU417" s="1"/>
      <c r="BV417" s="1"/>
      <c r="BW417" s="1"/>
      <c r="BX417" s="1">
        <v>0</v>
      </c>
      <c r="BY417" s="1"/>
      <c r="BZ417" s="1"/>
      <c r="CA417" s="1"/>
      <c r="CB417" s="1"/>
      <c r="CC417" s="1"/>
      <c r="CD417" s="1"/>
      <c r="CE417" s="1"/>
      <c r="CF417" s="1"/>
      <c r="CG417" s="1"/>
      <c r="CH417" s="1"/>
      <c r="CI417" s="1"/>
      <c r="CJ417" s="1">
        <v>0</v>
      </c>
    </row>
    <row r="419" spans="1:245" x14ac:dyDescent="0.2">
      <c r="A419" s="2">
        <v>52</v>
      </c>
      <c r="B419" s="2">
        <f t="shared" ref="B419:G419" si="247">B435</f>
        <v>1</v>
      </c>
      <c r="C419" s="2">
        <f t="shared" si="247"/>
        <v>4</v>
      </c>
      <c r="D419" s="2">
        <f t="shared" si="247"/>
        <v>417</v>
      </c>
      <c r="E419" s="2">
        <f t="shared" si="247"/>
        <v>0</v>
      </c>
      <c r="F419" s="2" t="str">
        <f t="shared" si="247"/>
        <v>Новый раздел</v>
      </c>
      <c r="G419" s="2" t="str">
        <f t="shared" si="247"/>
        <v>Наружние работы</v>
      </c>
      <c r="H419" s="2"/>
      <c r="I419" s="2"/>
      <c r="J419" s="2"/>
      <c r="K419" s="2"/>
      <c r="L419" s="2"/>
      <c r="M419" s="2"/>
      <c r="N419" s="2"/>
      <c r="O419" s="2">
        <f t="shared" ref="O419:AT419" si="248">O435</f>
        <v>27132</v>
      </c>
      <c r="P419" s="2">
        <f t="shared" si="248"/>
        <v>16169.4</v>
      </c>
      <c r="Q419" s="2">
        <f t="shared" si="248"/>
        <v>48.1</v>
      </c>
      <c r="R419" s="2">
        <f t="shared" si="248"/>
        <v>37.799999999999997</v>
      </c>
      <c r="S419" s="2">
        <f t="shared" si="248"/>
        <v>10914.5</v>
      </c>
      <c r="T419" s="2">
        <f t="shared" si="248"/>
        <v>0</v>
      </c>
      <c r="U419" s="2">
        <f t="shared" si="248"/>
        <v>32.749113499999993</v>
      </c>
      <c r="V419" s="2">
        <f t="shared" si="248"/>
        <v>0.10591249999999999</v>
      </c>
      <c r="W419" s="2">
        <f t="shared" si="248"/>
        <v>0</v>
      </c>
      <c r="X419" s="2">
        <f t="shared" si="248"/>
        <v>10404.700000000001</v>
      </c>
      <c r="Y419" s="2">
        <f t="shared" si="248"/>
        <v>5147.6000000000004</v>
      </c>
      <c r="Z419" s="2">
        <f t="shared" si="248"/>
        <v>0</v>
      </c>
      <c r="AA419" s="2">
        <f t="shared" si="248"/>
        <v>0</v>
      </c>
      <c r="AB419" s="2">
        <f t="shared" si="248"/>
        <v>27132</v>
      </c>
      <c r="AC419" s="2">
        <f t="shared" si="248"/>
        <v>16169.4</v>
      </c>
      <c r="AD419" s="2">
        <f t="shared" si="248"/>
        <v>48.1</v>
      </c>
      <c r="AE419" s="2">
        <f t="shared" si="248"/>
        <v>37.799999999999997</v>
      </c>
      <c r="AF419" s="2">
        <f t="shared" si="248"/>
        <v>10914.5</v>
      </c>
      <c r="AG419" s="2">
        <f t="shared" si="248"/>
        <v>0</v>
      </c>
      <c r="AH419" s="2">
        <f t="shared" si="248"/>
        <v>32.749113499999993</v>
      </c>
      <c r="AI419" s="2">
        <f t="shared" si="248"/>
        <v>0.10591249999999999</v>
      </c>
      <c r="AJ419" s="2">
        <f t="shared" si="248"/>
        <v>0</v>
      </c>
      <c r="AK419" s="2">
        <f t="shared" si="248"/>
        <v>10404.700000000001</v>
      </c>
      <c r="AL419" s="2">
        <f t="shared" si="248"/>
        <v>5147.6000000000004</v>
      </c>
      <c r="AM419" s="2">
        <f t="shared" si="248"/>
        <v>0</v>
      </c>
      <c r="AN419" s="2">
        <f t="shared" si="248"/>
        <v>0</v>
      </c>
      <c r="AO419" s="2">
        <f t="shared" si="248"/>
        <v>0</v>
      </c>
      <c r="AP419" s="2">
        <f t="shared" si="248"/>
        <v>0</v>
      </c>
      <c r="AQ419" s="2">
        <f t="shared" si="248"/>
        <v>0</v>
      </c>
      <c r="AR419" s="2">
        <f t="shared" si="248"/>
        <v>42684.3</v>
      </c>
      <c r="AS419" s="2">
        <f t="shared" si="248"/>
        <v>42684.3</v>
      </c>
      <c r="AT419" s="2">
        <f t="shared" si="248"/>
        <v>0</v>
      </c>
      <c r="AU419" s="2">
        <f t="shared" ref="AU419:BZ419" si="249">AU435</f>
        <v>0</v>
      </c>
      <c r="AV419" s="2">
        <f t="shared" si="249"/>
        <v>16169.4</v>
      </c>
      <c r="AW419" s="2">
        <f t="shared" si="249"/>
        <v>16169.4</v>
      </c>
      <c r="AX419" s="2">
        <f t="shared" si="249"/>
        <v>0</v>
      </c>
      <c r="AY419" s="2">
        <f t="shared" si="249"/>
        <v>16169.4</v>
      </c>
      <c r="AZ419" s="2">
        <f t="shared" si="249"/>
        <v>0</v>
      </c>
      <c r="BA419" s="2">
        <f t="shared" si="249"/>
        <v>0</v>
      </c>
      <c r="BB419" s="2">
        <f t="shared" si="249"/>
        <v>0</v>
      </c>
      <c r="BC419" s="2">
        <f t="shared" si="249"/>
        <v>0</v>
      </c>
      <c r="BD419" s="2">
        <f t="shared" si="249"/>
        <v>0</v>
      </c>
      <c r="BE419" s="2">
        <f t="shared" si="249"/>
        <v>0</v>
      </c>
      <c r="BF419" s="2">
        <f t="shared" si="249"/>
        <v>0</v>
      </c>
      <c r="BG419" s="2">
        <f t="shared" si="249"/>
        <v>0</v>
      </c>
      <c r="BH419" s="2">
        <f t="shared" si="249"/>
        <v>0</v>
      </c>
      <c r="BI419" s="2">
        <f t="shared" si="249"/>
        <v>0</v>
      </c>
      <c r="BJ419" s="2">
        <f t="shared" si="249"/>
        <v>0</v>
      </c>
      <c r="BK419" s="2">
        <f t="shared" si="249"/>
        <v>0</v>
      </c>
      <c r="BL419" s="2">
        <f t="shared" si="249"/>
        <v>0</v>
      </c>
      <c r="BM419" s="2">
        <f t="shared" si="249"/>
        <v>0</v>
      </c>
      <c r="BN419" s="2">
        <f t="shared" si="249"/>
        <v>0</v>
      </c>
      <c r="BO419" s="2">
        <f t="shared" si="249"/>
        <v>0</v>
      </c>
      <c r="BP419" s="2">
        <f t="shared" si="249"/>
        <v>0</v>
      </c>
      <c r="BQ419" s="2">
        <f t="shared" si="249"/>
        <v>0</v>
      </c>
      <c r="BR419" s="2">
        <f t="shared" si="249"/>
        <v>0</v>
      </c>
      <c r="BS419" s="2">
        <f t="shared" si="249"/>
        <v>0</v>
      </c>
      <c r="BT419" s="2">
        <f t="shared" si="249"/>
        <v>0</v>
      </c>
      <c r="BU419" s="2">
        <f t="shared" si="249"/>
        <v>0</v>
      </c>
      <c r="BV419" s="2">
        <f t="shared" si="249"/>
        <v>0</v>
      </c>
      <c r="BW419" s="2">
        <f t="shared" si="249"/>
        <v>0</v>
      </c>
      <c r="BX419" s="2">
        <f t="shared" si="249"/>
        <v>0</v>
      </c>
      <c r="BY419" s="2">
        <f t="shared" si="249"/>
        <v>0</v>
      </c>
      <c r="BZ419" s="2">
        <f t="shared" si="249"/>
        <v>0</v>
      </c>
      <c r="CA419" s="2">
        <f t="shared" ref="CA419:DF419" si="250">CA435</f>
        <v>42684.3</v>
      </c>
      <c r="CB419" s="2">
        <f t="shared" si="250"/>
        <v>42684.3</v>
      </c>
      <c r="CC419" s="2">
        <f t="shared" si="250"/>
        <v>0</v>
      </c>
      <c r="CD419" s="2">
        <f t="shared" si="250"/>
        <v>0</v>
      </c>
      <c r="CE419" s="2">
        <f t="shared" si="250"/>
        <v>16169.4</v>
      </c>
      <c r="CF419" s="2">
        <f t="shared" si="250"/>
        <v>16169.4</v>
      </c>
      <c r="CG419" s="2">
        <f t="shared" si="250"/>
        <v>0</v>
      </c>
      <c r="CH419" s="2">
        <f t="shared" si="250"/>
        <v>16169.4</v>
      </c>
      <c r="CI419" s="2">
        <f t="shared" si="250"/>
        <v>0</v>
      </c>
      <c r="CJ419" s="2">
        <f t="shared" si="250"/>
        <v>0</v>
      </c>
      <c r="CK419" s="2">
        <f t="shared" si="250"/>
        <v>0</v>
      </c>
      <c r="CL419" s="2">
        <f t="shared" si="250"/>
        <v>0</v>
      </c>
      <c r="CM419" s="2">
        <f t="shared" si="250"/>
        <v>0</v>
      </c>
      <c r="CN419" s="2">
        <f t="shared" si="250"/>
        <v>0</v>
      </c>
      <c r="CO419" s="2">
        <f t="shared" si="250"/>
        <v>0</v>
      </c>
      <c r="CP419" s="2">
        <f t="shared" si="250"/>
        <v>0</v>
      </c>
      <c r="CQ419" s="2">
        <f t="shared" si="250"/>
        <v>0</v>
      </c>
      <c r="CR419" s="2">
        <f t="shared" si="250"/>
        <v>0</v>
      </c>
      <c r="CS419" s="2">
        <f t="shared" si="250"/>
        <v>0</v>
      </c>
      <c r="CT419" s="2">
        <f t="shared" si="250"/>
        <v>0</v>
      </c>
      <c r="CU419" s="2">
        <f t="shared" si="250"/>
        <v>0</v>
      </c>
      <c r="CV419" s="2">
        <f t="shared" si="250"/>
        <v>0</v>
      </c>
      <c r="CW419" s="2">
        <f t="shared" si="250"/>
        <v>0</v>
      </c>
      <c r="CX419" s="2">
        <f t="shared" si="250"/>
        <v>0</v>
      </c>
      <c r="CY419" s="2">
        <f t="shared" si="250"/>
        <v>0</v>
      </c>
      <c r="CZ419" s="2">
        <f t="shared" si="250"/>
        <v>0</v>
      </c>
      <c r="DA419" s="2">
        <f t="shared" si="250"/>
        <v>0</v>
      </c>
      <c r="DB419" s="2">
        <f t="shared" si="250"/>
        <v>0</v>
      </c>
      <c r="DC419" s="2">
        <f t="shared" si="250"/>
        <v>0</v>
      </c>
      <c r="DD419" s="2">
        <f t="shared" si="250"/>
        <v>0</v>
      </c>
      <c r="DE419" s="2">
        <f t="shared" si="250"/>
        <v>0</v>
      </c>
      <c r="DF419" s="2">
        <f t="shared" si="250"/>
        <v>0</v>
      </c>
      <c r="DG419" s="3">
        <f t="shared" ref="DG419:EL419" si="251">DG435</f>
        <v>0</v>
      </c>
      <c r="DH419" s="3">
        <f t="shared" si="251"/>
        <v>0</v>
      </c>
      <c r="DI419" s="3">
        <f t="shared" si="251"/>
        <v>0</v>
      </c>
      <c r="DJ419" s="3">
        <f t="shared" si="251"/>
        <v>0</v>
      </c>
      <c r="DK419" s="3">
        <f t="shared" si="251"/>
        <v>0</v>
      </c>
      <c r="DL419" s="3">
        <f t="shared" si="251"/>
        <v>0</v>
      </c>
      <c r="DM419" s="3">
        <f t="shared" si="251"/>
        <v>0</v>
      </c>
      <c r="DN419" s="3">
        <f t="shared" si="251"/>
        <v>0</v>
      </c>
      <c r="DO419" s="3">
        <f t="shared" si="251"/>
        <v>0</v>
      </c>
      <c r="DP419" s="3">
        <f t="shared" si="251"/>
        <v>0</v>
      </c>
      <c r="DQ419" s="3">
        <f t="shared" si="251"/>
        <v>0</v>
      </c>
      <c r="DR419" s="3">
        <f t="shared" si="251"/>
        <v>0</v>
      </c>
      <c r="DS419" s="3">
        <f t="shared" si="251"/>
        <v>0</v>
      </c>
      <c r="DT419" s="3">
        <f t="shared" si="251"/>
        <v>0</v>
      </c>
      <c r="DU419" s="3">
        <f t="shared" si="251"/>
        <v>0</v>
      </c>
      <c r="DV419" s="3">
        <f t="shared" si="251"/>
        <v>0</v>
      </c>
      <c r="DW419" s="3">
        <f t="shared" si="251"/>
        <v>0</v>
      </c>
      <c r="DX419" s="3">
        <f t="shared" si="251"/>
        <v>0</v>
      </c>
      <c r="DY419" s="3">
        <f t="shared" si="251"/>
        <v>0</v>
      </c>
      <c r="DZ419" s="3">
        <f t="shared" si="251"/>
        <v>0</v>
      </c>
      <c r="EA419" s="3">
        <f t="shared" si="251"/>
        <v>0</v>
      </c>
      <c r="EB419" s="3">
        <f t="shared" si="251"/>
        <v>0</v>
      </c>
      <c r="EC419" s="3">
        <f t="shared" si="251"/>
        <v>0</v>
      </c>
      <c r="ED419" s="3">
        <f t="shared" si="251"/>
        <v>0</v>
      </c>
      <c r="EE419" s="3">
        <f t="shared" si="251"/>
        <v>0</v>
      </c>
      <c r="EF419" s="3">
        <f t="shared" si="251"/>
        <v>0</v>
      </c>
      <c r="EG419" s="3">
        <f t="shared" si="251"/>
        <v>0</v>
      </c>
      <c r="EH419" s="3">
        <f t="shared" si="251"/>
        <v>0</v>
      </c>
      <c r="EI419" s="3">
        <f t="shared" si="251"/>
        <v>0</v>
      </c>
      <c r="EJ419" s="3">
        <f t="shared" si="251"/>
        <v>0</v>
      </c>
      <c r="EK419" s="3">
        <f t="shared" si="251"/>
        <v>0</v>
      </c>
      <c r="EL419" s="3">
        <f t="shared" si="251"/>
        <v>0</v>
      </c>
      <c r="EM419" s="3">
        <f t="shared" ref="EM419:FR419" si="252">EM435</f>
        <v>0</v>
      </c>
      <c r="EN419" s="3">
        <f t="shared" si="252"/>
        <v>0</v>
      </c>
      <c r="EO419" s="3">
        <f t="shared" si="252"/>
        <v>0</v>
      </c>
      <c r="EP419" s="3">
        <f t="shared" si="252"/>
        <v>0</v>
      </c>
      <c r="EQ419" s="3">
        <f t="shared" si="252"/>
        <v>0</v>
      </c>
      <c r="ER419" s="3">
        <f t="shared" si="252"/>
        <v>0</v>
      </c>
      <c r="ES419" s="3">
        <f t="shared" si="252"/>
        <v>0</v>
      </c>
      <c r="ET419" s="3">
        <f t="shared" si="252"/>
        <v>0</v>
      </c>
      <c r="EU419" s="3">
        <f t="shared" si="252"/>
        <v>0</v>
      </c>
      <c r="EV419" s="3">
        <f t="shared" si="252"/>
        <v>0</v>
      </c>
      <c r="EW419" s="3">
        <f t="shared" si="252"/>
        <v>0</v>
      </c>
      <c r="EX419" s="3">
        <f t="shared" si="252"/>
        <v>0</v>
      </c>
      <c r="EY419" s="3">
        <f t="shared" si="252"/>
        <v>0</v>
      </c>
      <c r="EZ419" s="3">
        <f t="shared" si="252"/>
        <v>0</v>
      </c>
      <c r="FA419" s="3">
        <f t="shared" si="252"/>
        <v>0</v>
      </c>
      <c r="FB419" s="3">
        <f t="shared" si="252"/>
        <v>0</v>
      </c>
      <c r="FC419" s="3">
        <f t="shared" si="252"/>
        <v>0</v>
      </c>
      <c r="FD419" s="3">
        <f t="shared" si="252"/>
        <v>0</v>
      </c>
      <c r="FE419" s="3">
        <f t="shared" si="252"/>
        <v>0</v>
      </c>
      <c r="FF419" s="3">
        <f t="shared" si="252"/>
        <v>0</v>
      </c>
      <c r="FG419" s="3">
        <f t="shared" si="252"/>
        <v>0</v>
      </c>
      <c r="FH419" s="3">
        <f t="shared" si="252"/>
        <v>0</v>
      </c>
      <c r="FI419" s="3">
        <f t="shared" si="252"/>
        <v>0</v>
      </c>
      <c r="FJ419" s="3">
        <f t="shared" si="252"/>
        <v>0</v>
      </c>
      <c r="FK419" s="3">
        <f t="shared" si="252"/>
        <v>0</v>
      </c>
      <c r="FL419" s="3">
        <f t="shared" si="252"/>
        <v>0</v>
      </c>
      <c r="FM419" s="3">
        <f t="shared" si="252"/>
        <v>0</v>
      </c>
      <c r="FN419" s="3">
        <f t="shared" si="252"/>
        <v>0</v>
      </c>
      <c r="FO419" s="3">
        <f t="shared" si="252"/>
        <v>0</v>
      </c>
      <c r="FP419" s="3">
        <f t="shared" si="252"/>
        <v>0</v>
      </c>
      <c r="FQ419" s="3">
        <f t="shared" si="252"/>
        <v>0</v>
      </c>
      <c r="FR419" s="3">
        <f t="shared" si="252"/>
        <v>0</v>
      </c>
      <c r="FS419" s="3">
        <f t="shared" ref="FS419:GX419" si="253">FS435</f>
        <v>0</v>
      </c>
      <c r="FT419" s="3">
        <f t="shared" si="253"/>
        <v>0</v>
      </c>
      <c r="FU419" s="3">
        <f t="shared" si="253"/>
        <v>0</v>
      </c>
      <c r="FV419" s="3">
        <f t="shared" si="253"/>
        <v>0</v>
      </c>
      <c r="FW419" s="3">
        <f t="shared" si="253"/>
        <v>0</v>
      </c>
      <c r="FX419" s="3">
        <f t="shared" si="253"/>
        <v>0</v>
      </c>
      <c r="FY419" s="3">
        <f t="shared" si="253"/>
        <v>0</v>
      </c>
      <c r="FZ419" s="3">
        <f t="shared" si="253"/>
        <v>0</v>
      </c>
      <c r="GA419" s="3">
        <f t="shared" si="253"/>
        <v>0</v>
      </c>
      <c r="GB419" s="3">
        <f t="shared" si="253"/>
        <v>0</v>
      </c>
      <c r="GC419" s="3">
        <f t="shared" si="253"/>
        <v>0</v>
      </c>
      <c r="GD419" s="3">
        <f t="shared" si="253"/>
        <v>0</v>
      </c>
      <c r="GE419" s="3">
        <f t="shared" si="253"/>
        <v>0</v>
      </c>
      <c r="GF419" s="3">
        <f t="shared" si="253"/>
        <v>0</v>
      </c>
      <c r="GG419" s="3">
        <f t="shared" si="253"/>
        <v>0</v>
      </c>
      <c r="GH419" s="3">
        <f t="shared" si="253"/>
        <v>0</v>
      </c>
      <c r="GI419" s="3">
        <f t="shared" si="253"/>
        <v>0</v>
      </c>
      <c r="GJ419" s="3">
        <f t="shared" si="253"/>
        <v>0</v>
      </c>
      <c r="GK419" s="3">
        <f t="shared" si="253"/>
        <v>0</v>
      </c>
      <c r="GL419" s="3">
        <f t="shared" si="253"/>
        <v>0</v>
      </c>
      <c r="GM419" s="3">
        <f t="shared" si="253"/>
        <v>0</v>
      </c>
      <c r="GN419" s="3">
        <f t="shared" si="253"/>
        <v>0</v>
      </c>
      <c r="GO419" s="3">
        <f t="shared" si="253"/>
        <v>0</v>
      </c>
      <c r="GP419" s="3">
        <f t="shared" si="253"/>
        <v>0</v>
      </c>
      <c r="GQ419" s="3">
        <f t="shared" si="253"/>
        <v>0</v>
      </c>
      <c r="GR419" s="3">
        <f t="shared" si="253"/>
        <v>0</v>
      </c>
      <c r="GS419" s="3">
        <f t="shared" si="253"/>
        <v>0</v>
      </c>
      <c r="GT419" s="3">
        <f t="shared" si="253"/>
        <v>0</v>
      </c>
      <c r="GU419" s="3">
        <f t="shared" si="253"/>
        <v>0</v>
      </c>
      <c r="GV419" s="3">
        <f t="shared" si="253"/>
        <v>0</v>
      </c>
      <c r="GW419" s="3">
        <f t="shared" si="253"/>
        <v>0</v>
      </c>
      <c r="GX419" s="3">
        <f t="shared" si="253"/>
        <v>0</v>
      </c>
    </row>
    <row r="421" spans="1:245" x14ac:dyDescent="0.2">
      <c r="A421">
        <v>17</v>
      </c>
      <c r="B421">
        <v>1</v>
      </c>
      <c r="C421">
        <f>ROW(SmtRes!A153)</f>
        <v>153</v>
      </c>
      <c r="D421">
        <f>ROW(EtalonRes!A150)</f>
        <v>150</v>
      </c>
      <c r="E421" t="s">
        <v>278</v>
      </c>
      <c r="F421" t="s">
        <v>279</v>
      </c>
      <c r="G421" t="s">
        <v>280</v>
      </c>
      <c r="H421" t="s">
        <v>20</v>
      </c>
      <c r="I421">
        <v>0</v>
      </c>
      <c r="J421">
        <v>0</v>
      </c>
      <c r="O421">
        <f t="shared" ref="O421:O433" si="254">ROUND(CP421,1)</f>
        <v>0</v>
      </c>
      <c r="P421">
        <f t="shared" ref="P421:P433" si="255">ROUND(CQ421*I421,1)</f>
        <v>0</v>
      </c>
      <c r="Q421">
        <f t="shared" ref="Q421:Q433" si="256">ROUND(CR421*I421,1)</f>
        <v>0</v>
      </c>
      <c r="R421">
        <f t="shared" ref="R421:R433" si="257">ROUND(CS421*I421,1)</f>
        <v>0</v>
      </c>
      <c r="S421">
        <f t="shared" ref="S421:S433" si="258">ROUND(CT421*I421,1)</f>
        <v>0</v>
      </c>
      <c r="T421">
        <f t="shared" ref="T421:T433" si="259">ROUND(CU421*I421,1)</f>
        <v>0</v>
      </c>
      <c r="U421">
        <f t="shared" ref="U421:U433" si="260">CV421*I421</f>
        <v>0</v>
      </c>
      <c r="V421">
        <f t="shared" ref="V421:V433" si="261">CW421*I421</f>
        <v>0</v>
      </c>
      <c r="W421">
        <f t="shared" ref="W421:W433" si="262">ROUND(CX421*I421,1)</f>
        <v>0</v>
      </c>
      <c r="X421">
        <f t="shared" ref="X421:X433" si="263">ROUND(CY421,1)</f>
        <v>0</v>
      </c>
      <c r="Y421">
        <f t="shared" ref="Y421:Y433" si="264">ROUND(CZ421,1)</f>
        <v>0</v>
      </c>
      <c r="AA421">
        <v>47538294</v>
      </c>
      <c r="AB421">
        <f t="shared" ref="AB421:AB433" si="265">ROUND((AC421+AD421+AF421),1)</f>
        <v>194.4</v>
      </c>
      <c r="AC421">
        <f t="shared" ref="AC421:AC433" si="266">ROUND((ES421),1)</f>
        <v>11.4</v>
      </c>
      <c r="AD421">
        <f>ROUND((((ET421)-(EU421))+AE421),1)</f>
        <v>82.8</v>
      </c>
      <c r="AE421">
        <f>ROUND((EU421),1)</f>
        <v>0.9</v>
      </c>
      <c r="AF421">
        <f>ROUND((EV421),1)</f>
        <v>100.2</v>
      </c>
      <c r="AG421">
        <f t="shared" ref="AG421:AG433" si="267">ROUND((AP421),1)</f>
        <v>0</v>
      </c>
      <c r="AH421">
        <f>(EW421)</f>
        <v>11.6</v>
      </c>
      <c r="AI421">
        <f>(EX421)</f>
        <v>0.08</v>
      </c>
      <c r="AJ421">
        <f t="shared" ref="AJ421:AJ433" si="268">(AS421)</f>
        <v>0</v>
      </c>
      <c r="AK421">
        <v>194.43</v>
      </c>
      <c r="AL421">
        <v>11.42</v>
      </c>
      <c r="AM421">
        <v>82.79</v>
      </c>
      <c r="AN421">
        <v>0.93</v>
      </c>
      <c r="AO421">
        <v>100.22</v>
      </c>
      <c r="AP421">
        <v>0</v>
      </c>
      <c r="AQ421">
        <v>11.6</v>
      </c>
      <c r="AR421">
        <v>0.08</v>
      </c>
      <c r="AS421">
        <v>0</v>
      </c>
      <c r="AT421">
        <v>80</v>
      </c>
      <c r="AU421">
        <v>50</v>
      </c>
      <c r="AV421">
        <v>1</v>
      </c>
      <c r="AW421">
        <v>1</v>
      </c>
      <c r="AZ421">
        <v>1</v>
      </c>
      <c r="BA421">
        <v>32.83</v>
      </c>
      <c r="BB421">
        <v>5.08</v>
      </c>
      <c r="BC421">
        <v>11.43</v>
      </c>
      <c r="BD421" t="s">
        <v>5</v>
      </c>
      <c r="BE421" t="s">
        <v>5</v>
      </c>
      <c r="BF421" t="s">
        <v>5</v>
      </c>
      <c r="BG421" t="s">
        <v>5</v>
      </c>
      <c r="BH421">
        <v>0</v>
      </c>
      <c r="BI421">
        <v>1</v>
      </c>
      <c r="BJ421" t="s">
        <v>281</v>
      </c>
      <c r="BM421">
        <v>62001</v>
      </c>
      <c r="BN421">
        <v>0</v>
      </c>
      <c r="BO421" t="s">
        <v>279</v>
      </c>
      <c r="BP421">
        <v>1</v>
      </c>
      <c r="BQ421">
        <v>6</v>
      </c>
      <c r="BR421">
        <v>0</v>
      </c>
      <c r="BS421">
        <v>32.83</v>
      </c>
      <c r="BT421">
        <v>1</v>
      </c>
      <c r="BU421">
        <v>1</v>
      </c>
      <c r="BV421">
        <v>1</v>
      </c>
      <c r="BW421">
        <v>1</v>
      </c>
      <c r="BX421">
        <v>1</v>
      </c>
      <c r="BY421" t="s">
        <v>5</v>
      </c>
      <c r="BZ421">
        <v>80</v>
      </c>
      <c r="CA421">
        <v>50</v>
      </c>
      <c r="CE421">
        <v>0</v>
      </c>
      <c r="CF421">
        <v>0</v>
      </c>
      <c r="CG421">
        <v>0</v>
      </c>
      <c r="CM421">
        <v>0</v>
      </c>
      <c r="CN421" t="s">
        <v>5</v>
      </c>
      <c r="CO421">
        <v>0</v>
      </c>
      <c r="CP421">
        <f t="shared" ref="CP421:CP433" si="269">(P421+Q421+S421)</f>
        <v>0</v>
      </c>
      <c r="CQ421">
        <f t="shared" ref="CQ421:CQ433" si="270">AC421*BC421</f>
        <v>130.30199999999999</v>
      </c>
      <c r="CR421">
        <f t="shared" ref="CR421:CR433" si="271">AD421*BB421</f>
        <v>420.62399999999997</v>
      </c>
      <c r="CS421">
        <f t="shared" ref="CS421:CS433" si="272">AE421*BS421</f>
        <v>29.547000000000001</v>
      </c>
      <c r="CT421">
        <f t="shared" ref="CT421:CT433" si="273">AF421*BA421</f>
        <v>3289.5659999999998</v>
      </c>
      <c r="CU421">
        <f t="shared" ref="CU421:CU433" si="274">AG421</f>
        <v>0</v>
      </c>
      <c r="CV421">
        <f t="shared" ref="CV421:CV433" si="275">AH421</f>
        <v>11.6</v>
      </c>
      <c r="CW421">
        <f t="shared" ref="CW421:CW433" si="276">AI421</f>
        <v>0.08</v>
      </c>
      <c r="CX421">
        <f t="shared" ref="CX421:CX433" si="277">AJ421</f>
        <v>0</v>
      </c>
      <c r="CY421">
        <f t="shared" ref="CY421:CY433" si="278">(((S421+R421)*AT421)/100)</f>
        <v>0</v>
      </c>
      <c r="CZ421">
        <f t="shared" ref="CZ421:CZ433" si="279">(((S421+R421)*AU421)/100)</f>
        <v>0</v>
      </c>
      <c r="DC421" t="s">
        <v>5</v>
      </c>
      <c r="DD421" t="s">
        <v>5</v>
      </c>
      <c r="DE421" t="s">
        <v>5</v>
      </c>
      <c r="DF421" t="s">
        <v>5</v>
      </c>
      <c r="DG421" t="s">
        <v>5</v>
      </c>
      <c r="DH421" t="s">
        <v>5</v>
      </c>
      <c r="DI421" t="s">
        <v>5</v>
      </c>
      <c r="DJ421" t="s">
        <v>5</v>
      </c>
      <c r="DK421" t="s">
        <v>5</v>
      </c>
      <c r="DL421" t="s">
        <v>5</v>
      </c>
      <c r="DM421" t="s">
        <v>5</v>
      </c>
      <c r="DN421">
        <v>0</v>
      </c>
      <c r="DO421">
        <v>0</v>
      </c>
      <c r="DP421">
        <v>1</v>
      </c>
      <c r="DQ421">
        <v>1</v>
      </c>
      <c r="DU421">
        <v>1005</v>
      </c>
      <c r="DV421" t="s">
        <v>20</v>
      </c>
      <c r="DW421" t="s">
        <v>20</v>
      </c>
      <c r="DX421">
        <v>100</v>
      </c>
      <c r="EE421">
        <v>44314459</v>
      </c>
      <c r="EF421">
        <v>6</v>
      </c>
      <c r="EG421" t="s">
        <v>22</v>
      </c>
      <c r="EH421">
        <v>0</v>
      </c>
      <c r="EI421" t="s">
        <v>5</v>
      </c>
      <c r="EJ421">
        <v>1</v>
      </c>
      <c r="EK421">
        <v>62001</v>
      </c>
      <c r="EL421" t="s">
        <v>282</v>
      </c>
      <c r="EM421" t="s">
        <v>283</v>
      </c>
      <c r="EO421" t="s">
        <v>5</v>
      </c>
      <c r="EQ421">
        <v>0</v>
      </c>
      <c r="ER421">
        <v>194.43</v>
      </c>
      <c r="ES421">
        <v>11.42</v>
      </c>
      <c r="ET421">
        <v>82.79</v>
      </c>
      <c r="EU421">
        <v>0.93</v>
      </c>
      <c r="EV421">
        <v>100.22</v>
      </c>
      <c r="EW421">
        <v>11.6</v>
      </c>
      <c r="EX421">
        <v>0.08</v>
      </c>
      <c r="EY421">
        <v>0</v>
      </c>
      <c r="FQ421">
        <v>0</v>
      </c>
      <c r="FR421">
        <f t="shared" ref="FR421:FR433" si="280">ROUND(IF(AND(BH421=3,BI421=3),P421,0),1)</f>
        <v>0</v>
      </c>
      <c r="FS421">
        <v>0</v>
      </c>
      <c r="FX421">
        <v>80</v>
      </c>
      <c r="FY421">
        <v>50</v>
      </c>
      <c r="GA421" t="s">
        <v>5</v>
      </c>
      <c r="GD421">
        <v>1</v>
      </c>
      <c r="GF421">
        <v>1067282848</v>
      </c>
      <c r="GG421">
        <v>2</v>
      </c>
      <c r="GH421">
        <v>1</v>
      </c>
      <c r="GI421">
        <v>2</v>
      </c>
      <c r="GJ421">
        <v>0</v>
      </c>
      <c r="GK421">
        <v>0</v>
      </c>
      <c r="GL421">
        <f t="shared" ref="GL421:GL433" si="281">ROUND(IF(AND(BH421=3,BI421=3,FS421&lt;&gt;0),P421,0),1)</f>
        <v>0</v>
      </c>
      <c r="GM421">
        <f t="shared" ref="GM421:GM433" si="282">ROUND(O421+X421+Y421,1)+GX421</f>
        <v>0</v>
      </c>
      <c r="GN421">
        <f t="shared" ref="GN421:GN433" si="283">IF(OR(BI421=0,BI421=1),ROUND(O421+X421+Y421,1),0)</f>
        <v>0</v>
      </c>
      <c r="GO421">
        <f t="shared" ref="GO421:GO433" si="284">IF(BI421=2,ROUND(O421+X421+Y421,1),0)</f>
        <v>0</v>
      </c>
      <c r="GP421">
        <f t="shared" ref="GP421:GP433" si="285">IF(BI421=4,ROUND(O421+X421+Y421,1)+GX421,0)</f>
        <v>0</v>
      </c>
      <c r="GR421">
        <v>0</v>
      </c>
      <c r="GS421">
        <v>3</v>
      </c>
      <c r="GT421">
        <v>0</v>
      </c>
      <c r="GU421" t="s">
        <v>5</v>
      </c>
      <c r="GV421">
        <f t="shared" ref="GV421:GV433" si="286">ROUND((GT421),1)</f>
        <v>0</v>
      </c>
      <c r="GW421">
        <v>1</v>
      </c>
      <c r="GX421">
        <f t="shared" ref="GX421:GX433" si="287">ROUND(HC421*I421,1)</f>
        <v>0</v>
      </c>
      <c r="HA421">
        <v>0</v>
      </c>
      <c r="HB421">
        <v>0</v>
      </c>
      <c r="HC421">
        <f t="shared" ref="HC421:HC433" si="288">GV421*GW421</f>
        <v>0</v>
      </c>
      <c r="IK421">
        <v>0</v>
      </c>
    </row>
    <row r="422" spans="1:245" x14ac:dyDescent="0.2">
      <c r="A422">
        <v>18</v>
      </c>
      <c r="B422">
        <v>1</v>
      </c>
      <c r="C422">
        <v>152</v>
      </c>
      <c r="E422" t="s">
        <v>284</v>
      </c>
      <c r="F422" t="s">
        <v>285</v>
      </c>
      <c r="G422" t="s">
        <v>286</v>
      </c>
      <c r="H422" t="s">
        <v>28</v>
      </c>
      <c r="I422">
        <f>I421*J422</f>
        <v>0</v>
      </c>
      <c r="J422">
        <v>5.3800000000000008E-2</v>
      </c>
      <c r="O422">
        <f t="shared" si="254"/>
        <v>0</v>
      </c>
      <c r="P422">
        <f t="shared" si="255"/>
        <v>0</v>
      </c>
      <c r="Q422">
        <f t="shared" si="256"/>
        <v>0</v>
      </c>
      <c r="R422">
        <f t="shared" si="257"/>
        <v>0</v>
      </c>
      <c r="S422">
        <f t="shared" si="258"/>
        <v>0</v>
      </c>
      <c r="T422">
        <f t="shared" si="259"/>
        <v>0</v>
      </c>
      <c r="U422">
        <f t="shared" si="260"/>
        <v>0</v>
      </c>
      <c r="V422">
        <f t="shared" si="261"/>
        <v>0</v>
      </c>
      <c r="W422">
        <f t="shared" si="262"/>
        <v>0</v>
      </c>
      <c r="X422">
        <f t="shared" si="263"/>
        <v>0</v>
      </c>
      <c r="Y422">
        <f t="shared" si="264"/>
        <v>0</v>
      </c>
      <c r="AA422">
        <v>47538294</v>
      </c>
      <c r="AB422">
        <f t="shared" si="265"/>
        <v>15989</v>
      </c>
      <c r="AC422">
        <f t="shared" si="266"/>
        <v>15989</v>
      </c>
      <c r="AD422">
        <f>ROUND((((ET422)-(EU422))+AE422),1)</f>
        <v>0</v>
      </c>
      <c r="AE422">
        <f>ROUND((EU422),1)</f>
        <v>0</v>
      </c>
      <c r="AF422">
        <f>ROUND((EV422),1)</f>
        <v>0</v>
      </c>
      <c r="AG422">
        <f t="shared" si="267"/>
        <v>0</v>
      </c>
      <c r="AH422">
        <f>(EW422)</f>
        <v>0</v>
      </c>
      <c r="AI422">
        <f>(EX422)</f>
        <v>0</v>
      </c>
      <c r="AJ422">
        <f t="shared" si="268"/>
        <v>0</v>
      </c>
      <c r="AK422">
        <v>15989</v>
      </c>
      <c r="AL422">
        <v>15989</v>
      </c>
      <c r="AM422">
        <v>0</v>
      </c>
      <c r="AN422">
        <v>0</v>
      </c>
      <c r="AO422">
        <v>0</v>
      </c>
      <c r="AP422">
        <v>0</v>
      </c>
      <c r="AQ422">
        <v>0</v>
      </c>
      <c r="AR422">
        <v>0</v>
      </c>
      <c r="AS422">
        <v>0</v>
      </c>
      <c r="AT422">
        <v>80</v>
      </c>
      <c r="AU422">
        <v>50</v>
      </c>
      <c r="AV422">
        <v>1</v>
      </c>
      <c r="AW422">
        <v>1</v>
      </c>
      <c r="AZ422">
        <v>1</v>
      </c>
      <c r="BA422">
        <v>1</v>
      </c>
      <c r="BB422">
        <v>1</v>
      </c>
      <c r="BC422">
        <v>6.1</v>
      </c>
      <c r="BD422" t="s">
        <v>5</v>
      </c>
      <c r="BE422" t="s">
        <v>5</v>
      </c>
      <c r="BF422" t="s">
        <v>5</v>
      </c>
      <c r="BG422" t="s">
        <v>5</v>
      </c>
      <c r="BH422">
        <v>3</v>
      </c>
      <c r="BI422">
        <v>1</v>
      </c>
      <c r="BJ422" t="s">
        <v>287</v>
      </c>
      <c r="BM422">
        <v>62001</v>
      </c>
      <c r="BN422">
        <v>0</v>
      </c>
      <c r="BO422" t="s">
        <v>285</v>
      </c>
      <c r="BP422">
        <v>1</v>
      </c>
      <c r="BQ422">
        <v>6</v>
      </c>
      <c r="BR422">
        <v>0</v>
      </c>
      <c r="BS422">
        <v>1</v>
      </c>
      <c r="BT422">
        <v>1</v>
      </c>
      <c r="BU422">
        <v>1</v>
      </c>
      <c r="BV422">
        <v>1</v>
      </c>
      <c r="BW422">
        <v>1</v>
      </c>
      <c r="BX422">
        <v>1</v>
      </c>
      <c r="BY422" t="s">
        <v>5</v>
      </c>
      <c r="BZ422">
        <v>80</v>
      </c>
      <c r="CA422">
        <v>50</v>
      </c>
      <c r="CE422">
        <v>0</v>
      </c>
      <c r="CF422">
        <v>0</v>
      </c>
      <c r="CG422">
        <v>0</v>
      </c>
      <c r="CM422">
        <v>0</v>
      </c>
      <c r="CN422" t="s">
        <v>5</v>
      </c>
      <c r="CO422">
        <v>0</v>
      </c>
      <c r="CP422">
        <f t="shared" si="269"/>
        <v>0</v>
      </c>
      <c r="CQ422">
        <f t="shared" si="270"/>
        <v>97532.9</v>
      </c>
      <c r="CR422">
        <f t="shared" si="271"/>
        <v>0</v>
      </c>
      <c r="CS422">
        <f t="shared" si="272"/>
        <v>0</v>
      </c>
      <c r="CT422">
        <f t="shared" si="273"/>
        <v>0</v>
      </c>
      <c r="CU422">
        <f t="shared" si="274"/>
        <v>0</v>
      </c>
      <c r="CV422">
        <f t="shared" si="275"/>
        <v>0</v>
      </c>
      <c r="CW422">
        <f t="shared" si="276"/>
        <v>0</v>
      </c>
      <c r="CX422">
        <f t="shared" si="277"/>
        <v>0</v>
      </c>
      <c r="CY422">
        <f t="shared" si="278"/>
        <v>0</v>
      </c>
      <c r="CZ422">
        <f t="shared" si="279"/>
        <v>0</v>
      </c>
      <c r="DC422" t="s">
        <v>5</v>
      </c>
      <c r="DD422" t="s">
        <v>5</v>
      </c>
      <c r="DE422" t="s">
        <v>5</v>
      </c>
      <c r="DF422" t="s">
        <v>5</v>
      </c>
      <c r="DG422" t="s">
        <v>5</v>
      </c>
      <c r="DH422" t="s">
        <v>5</v>
      </c>
      <c r="DI422" t="s">
        <v>5</v>
      </c>
      <c r="DJ422" t="s">
        <v>5</v>
      </c>
      <c r="DK422" t="s">
        <v>5</v>
      </c>
      <c r="DL422" t="s">
        <v>5</v>
      </c>
      <c r="DM422" t="s">
        <v>5</v>
      </c>
      <c r="DN422">
        <v>0</v>
      </c>
      <c r="DO422">
        <v>0</v>
      </c>
      <c r="DP422">
        <v>1</v>
      </c>
      <c r="DQ422">
        <v>1</v>
      </c>
      <c r="DU422">
        <v>1009</v>
      </c>
      <c r="DV422" t="s">
        <v>28</v>
      </c>
      <c r="DW422" t="s">
        <v>28</v>
      </c>
      <c r="DX422">
        <v>1000</v>
      </c>
      <c r="EE422">
        <v>44314459</v>
      </c>
      <c r="EF422">
        <v>6</v>
      </c>
      <c r="EG422" t="s">
        <v>22</v>
      </c>
      <c r="EH422">
        <v>0</v>
      </c>
      <c r="EI422" t="s">
        <v>5</v>
      </c>
      <c r="EJ422">
        <v>1</v>
      </c>
      <c r="EK422">
        <v>62001</v>
      </c>
      <c r="EL422" t="s">
        <v>282</v>
      </c>
      <c r="EM422" t="s">
        <v>283</v>
      </c>
      <c r="EO422" t="s">
        <v>5</v>
      </c>
      <c r="EQ422">
        <v>0</v>
      </c>
      <c r="ER422">
        <v>15989</v>
      </c>
      <c r="ES422">
        <v>15989</v>
      </c>
      <c r="ET422">
        <v>0</v>
      </c>
      <c r="EU422">
        <v>0</v>
      </c>
      <c r="EV422">
        <v>0</v>
      </c>
      <c r="EW422">
        <v>0</v>
      </c>
      <c r="EX422">
        <v>0</v>
      </c>
      <c r="FQ422">
        <v>0</v>
      </c>
      <c r="FR422">
        <f t="shared" si="280"/>
        <v>0</v>
      </c>
      <c r="FS422">
        <v>0</v>
      </c>
      <c r="FX422">
        <v>80</v>
      </c>
      <c r="FY422">
        <v>50</v>
      </c>
      <c r="GA422" t="s">
        <v>5</v>
      </c>
      <c r="GD422">
        <v>1</v>
      </c>
      <c r="GF422">
        <v>1525580081</v>
      </c>
      <c r="GG422">
        <v>2</v>
      </c>
      <c r="GH422">
        <v>1</v>
      </c>
      <c r="GI422">
        <v>2</v>
      </c>
      <c r="GJ422">
        <v>0</v>
      </c>
      <c r="GK422">
        <v>0</v>
      </c>
      <c r="GL422">
        <f t="shared" si="281"/>
        <v>0</v>
      </c>
      <c r="GM422">
        <f t="shared" si="282"/>
        <v>0</v>
      </c>
      <c r="GN422">
        <f t="shared" si="283"/>
        <v>0</v>
      </c>
      <c r="GO422">
        <f t="shared" si="284"/>
        <v>0</v>
      </c>
      <c r="GP422">
        <f t="shared" si="285"/>
        <v>0</v>
      </c>
      <c r="GR422">
        <v>0</v>
      </c>
      <c r="GS422">
        <v>3</v>
      </c>
      <c r="GT422">
        <v>0</v>
      </c>
      <c r="GU422" t="s">
        <v>5</v>
      </c>
      <c r="GV422">
        <f t="shared" si="286"/>
        <v>0</v>
      </c>
      <c r="GW422">
        <v>1</v>
      </c>
      <c r="GX422">
        <f t="shared" si="287"/>
        <v>0</v>
      </c>
      <c r="HA422">
        <v>0</v>
      </c>
      <c r="HB422">
        <v>0</v>
      </c>
      <c r="HC422">
        <f t="shared" si="288"/>
        <v>0</v>
      </c>
      <c r="IK422">
        <v>0</v>
      </c>
    </row>
    <row r="423" spans="1:245" x14ac:dyDescent="0.2">
      <c r="A423">
        <v>17</v>
      </c>
      <c r="B423">
        <v>1</v>
      </c>
      <c r="C423">
        <f>ROW(SmtRes!A159)</f>
        <v>159</v>
      </c>
      <c r="D423">
        <f>ROW(EtalonRes!A155)</f>
        <v>155</v>
      </c>
      <c r="E423" t="s">
        <v>288</v>
      </c>
      <c r="F423" t="s">
        <v>289</v>
      </c>
      <c r="G423" t="s">
        <v>290</v>
      </c>
      <c r="H423" t="s">
        <v>227</v>
      </c>
      <c r="I423">
        <v>0</v>
      </c>
      <c r="J423">
        <v>0</v>
      </c>
      <c r="O423">
        <f t="shared" si="254"/>
        <v>0</v>
      </c>
      <c r="P423">
        <f t="shared" si="255"/>
        <v>0</v>
      </c>
      <c r="Q423">
        <f t="shared" si="256"/>
        <v>0</v>
      </c>
      <c r="R423">
        <f t="shared" si="257"/>
        <v>0</v>
      </c>
      <c r="S423">
        <f t="shared" si="258"/>
        <v>0</v>
      </c>
      <c r="T423">
        <f t="shared" si="259"/>
        <v>0</v>
      </c>
      <c r="U423">
        <f t="shared" si="260"/>
        <v>0</v>
      </c>
      <c r="V423">
        <f t="shared" si="261"/>
        <v>0</v>
      </c>
      <c r="W423">
        <f t="shared" si="262"/>
        <v>0</v>
      </c>
      <c r="X423">
        <f t="shared" si="263"/>
        <v>0</v>
      </c>
      <c r="Y423">
        <f t="shared" si="264"/>
        <v>0</v>
      </c>
      <c r="AA423">
        <v>47538294</v>
      </c>
      <c r="AB423">
        <f t="shared" si="265"/>
        <v>474.9</v>
      </c>
      <c r="AC423">
        <f t="shared" si="266"/>
        <v>91.3</v>
      </c>
      <c r="AD423">
        <f>ROUND(((((ET423*1.25))-((EU423*1.25)))+AE423),1)</f>
        <v>114.6</v>
      </c>
      <c r="AE423">
        <f>ROUND(((EU423*1.25)),1)</f>
        <v>16.5</v>
      </c>
      <c r="AF423">
        <f>ROUND(((EV423*1.15)),1)</f>
        <v>269</v>
      </c>
      <c r="AG423">
        <f t="shared" si="267"/>
        <v>0</v>
      </c>
      <c r="AH423">
        <f>((EW423*1.15))</f>
        <v>30.359999999999996</v>
      </c>
      <c r="AI423">
        <f>((EX423*1.25))</f>
        <v>1.3375000000000001</v>
      </c>
      <c r="AJ423">
        <f t="shared" si="268"/>
        <v>0</v>
      </c>
      <c r="AK423">
        <v>416.84</v>
      </c>
      <c r="AL423">
        <v>91.27</v>
      </c>
      <c r="AM423">
        <v>91.67</v>
      </c>
      <c r="AN423">
        <v>13.23</v>
      </c>
      <c r="AO423">
        <v>233.9</v>
      </c>
      <c r="AP423">
        <v>0</v>
      </c>
      <c r="AQ423">
        <v>26.4</v>
      </c>
      <c r="AR423">
        <v>1.07</v>
      </c>
      <c r="AS423">
        <v>0</v>
      </c>
      <c r="AT423">
        <v>106</v>
      </c>
      <c r="AU423">
        <v>54</v>
      </c>
      <c r="AV423">
        <v>1</v>
      </c>
      <c r="AW423">
        <v>1</v>
      </c>
      <c r="AZ423">
        <v>1</v>
      </c>
      <c r="BA423">
        <v>32.83</v>
      </c>
      <c r="BB423">
        <v>10.35</v>
      </c>
      <c r="BC423">
        <v>8.11</v>
      </c>
      <c r="BD423" t="s">
        <v>5</v>
      </c>
      <c r="BE423" t="s">
        <v>5</v>
      </c>
      <c r="BF423" t="s">
        <v>5</v>
      </c>
      <c r="BG423" t="s">
        <v>5</v>
      </c>
      <c r="BH423">
        <v>0</v>
      </c>
      <c r="BI423">
        <v>1</v>
      </c>
      <c r="BJ423" t="s">
        <v>291</v>
      </c>
      <c r="BM423">
        <v>10001</v>
      </c>
      <c r="BN423">
        <v>0</v>
      </c>
      <c r="BO423" t="s">
        <v>289</v>
      </c>
      <c r="BP423">
        <v>1</v>
      </c>
      <c r="BQ423">
        <v>2</v>
      </c>
      <c r="BR423">
        <v>0</v>
      </c>
      <c r="BS423">
        <v>32.83</v>
      </c>
      <c r="BT423">
        <v>1</v>
      </c>
      <c r="BU423">
        <v>1</v>
      </c>
      <c r="BV423">
        <v>1</v>
      </c>
      <c r="BW423">
        <v>1</v>
      </c>
      <c r="BX423">
        <v>1</v>
      </c>
      <c r="BY423" t="s">
        <v>5</v>
      </c>
      <c r="BZ423">
        <v>118</v>
      </c>
      <c r="CA423">
        <v>63</v>
      </c>
      <c r="CE423">
        <v>0</v>
      </c>
      <c r="CF423">
        <v>0</v>
      </c>
      <c r="CG423">
        <v>0</v>
      </c>
      <c r="CM423">
        <v>0</v>
      </c>
      <c r="CN423" t="s">
        <v>648</v>
      </c>
      <c r="CO423">
        <v>0</v>
      </c>
      <c r="CP423">
        <f t="shared" si="269"/>
        <v>0</v>
      </c>
      <c r="CQ423">
        <f t="shared" si="270"/>
        <v>740.44299999999987</v>
      </c>
      <c r="CR423">
        <f t="shared" si="271"/>
        <v>1186.1099999999999</v>
      </c>
      <c r="CS423">
        <f t="shared" si="272"/>
        <v>541.69499999999994</v>
      </c>
      <c r="CT423">
        <f t="shared" si="273"/>
        <v>8831.27</v>
      </c>
      <c r="CU423">
        <f t="shared" si="274"/>
        <v>0</v>
      </c>
      <c r="CV423">
        <f t="shared" si="275"/>
        <v>30.359999999999996</v>
      </c>
      <c r="CW423">
        <f t="shared" si="276"/>
        <v>1.3375000000000001</v>
      </c>
      <c r="CX423">
        <f t="shared" si="277"/>
        <v>0</v>
      </c>
      <c r="CY423">
        <f t="shared" si="278"/>
        <v>0</v>
      </c>
      <c r="CZ423">
        <f t="shared" si="279"/>
        <v>0</v>
      </c>
      <c r="DC423" t="s">
        <v>5</v>
      </c>
      <c r="DD423" t="s">
        <v>5</v>
      </c>
      <c r="DE423" t="s">
        <v>127</v>
      </c>
      <c r="DF423" t="s">
        <v>127</v>
      </c>
      <c r="DG423" t="s">
        <v>128</v>
      </c>
      <c r="DH423" t="s">
        <v>5</v>
      </c>
      <c r="DI423" t="s">
        <v>128</v>
      </c>
      <c r="DJ423" t="s">
        <v>127</v>
      </c>
      <c r="DK423" t="s">
        <v>5</v>
      </c>
      <c r="DL423" t="s">
        <v>5</v>
      </c>
      <c r="DM423" t="s">
        <v>5</v>
      </c>
      <c r="DN423">
        <v>0</v>
      </c>
      <c r="DO423">
        <v>0</v>
      </c>
      <c r="DP423">
        <v>1</v>
      </c>
      <c r="DQ423">
        <v>1</v>
      </c>
      <c r="DU423">
        <v>1003</v>
      </c>
      <c r="DV423" t="s">
        <v>227</v>
      </c>
      <c r="DW423" t="s">
        <v>227</v>
      </c>
      <c r="DX423">
        <v>100</v>
      </c>
      <c r="EE423">
        <v>44314374</v>
      </c>
      <c r="EF423">
        <v>2</v>
      </c>
      <c r="EG423" t="s">
        <v>91</v>
      </c>
      <c r="EH423">
        <v>0</v>
      </c>
      <c r="EI423" t="s">
        <v>5</v>
      </c>
      <c r="EJ423">
        <v>1</v>
      </c>
      <c r="EK423">
        <v>10001</v>
      </c>
      <c r="EL423" t="s">
        <v>161</v>
      </c>
      <c r="EM423" t="s">
        <v>162</v>
      </c>
      <c r="EO423" t="s">
        <v>131</v>
      </c>
      <c r="EQ423">
        <v>0</v>
      </c>
      <c r="ER423">
        <v>416.84</v>
      </c>
      <c r="ES423">
        <v>91.27</v>
      </c>
      <c r="ET423">
        <v>91.67</v>
      </c>
      <c r="EU423">
        <v>13.23</v>
      </c>
      <c r="EV423">
        <v>233.9</v>
      </c>
      <c r="EW423">
        <v>26.4</v>
      </c>
      <c r="EX423">
        <v>1.07</v>
      </c>
      <c r="EY423">
        <v>0</v>
      </c>
      <c r="FQ423">
        <v>0</v>
      </c>
      <c r="FR423">
        <f t="shared" si="280"/>
        <v>0</v>
      </c>
      <c r="FS423">
        <v>0</v>
      </c>
      <c r="FT423" t="s">
        <v>94</v>
      </c>
      <c r="FU423" t="s">
        <v>95</v>
      </c>
      <c r="FX423">
        <v>106.2</v>
      </c>
      <c r="FY423">
        <v>53.55</v>
      </c>
      <c r="GA423" t="s">
        <v>5</v>
      </c>
      <c r="GD423">
        <v>1</v>
      </c>
      <c r="GF423">
        <v>1192317160</v>
      </c>
      <c r="GG423">
        <v>2</v>
      </c>
      <c r="GH423">
        <v>1</v>
      </c>
      <c r="GI423">
        <v>2</v>
      </c>
      <c r="GJ423">
        <v>0</v>
      </c>
      <c r="GK423">
        <v>0</v>
      </c>
      <c r="GL423">
        <f t="shared" si="281"/>
        <v>0</v>
      </c>
      <c r="GM423">
        <f t="shared" si="282"/>
        <v>0</v>
      </c>
      <c r="GN423">
        <f t="shared" si="283"/>
        <v>0</v>
      </c>
      <c r="GO423">
        <f t="shared" si="284"/>
        <v>0</v>
      </c>
      <c r="GP423">
        <f t="shared" si="285"/>
        <v>0</v>
      </c>
      <c r="GR423">
        <v>0</v>
      </c>
      <c r="GS423">
        <v>3</v>
      </c>
      <c r="GT423">
        <v>0</v>
      </c>
      <c r="GU423" t="s">
        <v>5</v>
      </c>
      <c r="GV423">
        <f t="shared" si="286"/>
        <v>0</v>
      </c>
      <c r="GW423">
        <v>1</v>
      </c>
      <c r="GX423">
        <f t="shared" si="287"/>
        <v>0</v>
      </c>
      <c r="HA423">
        <v>0</v>
      </c>
      <c r="HB423">
        <v>0</v>
      </c>
      <c r="HC423">
        <f t="shared" si="288"/>
        <v>0</v>
      </c>
      <c r="IK423">
        <v>0</v>
      </c>
    </row>
    <row r="424" spans="1:245" x14ac:dyDescent="0.2">
      <c r="A424">
        <v>18</v>
      </c>
      <c r="B424">
        <v>1</v>
      </c>
      <c r="C424">
        <v>159</v>
      </c>
      <c r="E424" t="s">
        <v>292</v>
      </c>
      <c r="F424" t="s">
        <v>199</v>
      </c>
      <c r="G424" t="s">
        <v>293</v>
      </c>
      <c r="H424" t="s">
        <v>232</v>
      </c>
      <c r="I424">
        <f>I423*J424</f>
        <v>0</v>
      </c>
      <c r="J424">
        <v>100</v>
      </c>
      <c r="O424">
        <f t="shared" si="254"/>
        <v>0</v>
      </c>
      <c r="P424">
        <f t="shared" si="255"/>
        <v>0</v>
      </c>
      <c r="Q424">
        <f t="shared" si="256"/>
        <v>0</v>
      </c>
      <c r="R424">
        <f t="shared" si="257"/>
        <v>0</v>
      </c>
      <c r="S424">
        <f t="shared" si="258"/>
        <v>0</v>
      </c>
      <c r="T424">
        <f t="shared" si="259"/>
        <v>0</v>
      </c>
      <c r="U424">
        <f t="shared" si="260"/>
        <v>0</v>
      </c>
      <c r="V424">
        <f t="shared" si="261"/>
        <v>0</v>
      </c>
      <c r="W424">
        <f t="shared" si="262"/>
        <v>0</v>
      </c>
      <c r="X424">
        <f t="shared" si="263"/>
        <v>0</v>
      </c>
      <c r="Y424">
        <f t="shared" si="264"/>
        <v>0</v>
      </c>
      <c r="AA424">
        <v>47538294</v>
      </c>
      <c r="AB424">
        <f t="shared" si="265"/>
        <v>6250</v>
      </c>
      <c r="AC424">
        <f t="shared" si="266"/>
        <v>6250</v>
      </c>
      <c r="AD424">
        <f>ROUND((((ET424)-(EU424))+AE424),1)</f>
        <v>0</v>
      </c>
      <c r="AE424">
        <f>ROUND((EU424),1)</f>
        <v>0</v>
      </c>
      <c r="AF424">
        <f>ROUND((EV424),1)</f>
        <v>0</v>
      </c>
      <c r="AG424">
        <f t="shared" si="267"/>
        <v>0</v>
      </c>
      <c r="AH424">
        <f>(EW424)</f>
        <v>0</v>
      </c>
      <c r="AI424">
        <f>(EX424)</f>
        <v>0</v>
      </c>
      <c r="AJ424">
        <f t="shared" si="268"/>
        <v>0</v>
      </c>
      <c r="AK424">
        <v>6250</v>
      </c>
      <c r="AL424">
        <v>6250</v>
      </c>
      <c r="AM424">
        <v>0</v>
      </c>
      <c r="AN424">
        <v>0</v>
      </c>
      <c r="AO424">
        <v>0</v>
      </c>
      <c r="AP424">
        <v>0</v>
      </c>
      <c r="AQ424">
        <v>0</v>
      </c>
      <c r="AR424">
        <v>0</v>
      </c>
      <c r="AS424">
        <v>0</v>
      </c>
      <c r="AT424">
        <v>106</v>
      </c>
      <c r="AU424">
        <v>54</v>
      </c>
      <c r="AV424">
        <v>1</v>
      </c>
      <c r="AW424">
        <v>1</v>
      </c>
      <c r="AZ424">
        <v>1</v>
      </c>
      <c r="BA424">
        <v>1</v>
      </c>
      <c r="BB424">
        <v>1</v>
      </c>
      <c r="BC424">
        <v>1</v>
      </c>
      <c r="BD424" t="s">
        <v>5</v>
      </c>
      <c r="BE424" t="s">
        <v>5</v>
      </c>
      <c r="BF424" t="s">
        <v>5</v>
      </c>
      <c r="BG424" t="s">
        <v>5</v>
      </c>
      <c r="BH424">
        <v>3</v>
      </c>
      <c r="BI424">
        <v>1</v>
      </c>
      <c r="BJ424" t="s">
        <v>5</v>
      </c>
      <c r="BM424">
        <v>10001</v>
      </c>
      <c r="BN424">
        <v>0</v>
      </c>
      <c r="BO424" t="s">
        <v>5</v>
      </c>
      <c r="BP424">
        <v>0</v>
      </c>
      <c r="BQ424">
        <v>2</v>
      </c>
      <c r="BR424">
        <v>0</v>
      </c>
      <c r="BS424">
        <v>1</v>
      </c>
      <c r="BT424">
        <v>1</v>
      </c>
      <c r="BU424">
        <v>1</v>
      </c>
      <c r="BV424">
        <v>1</v>
      </c>
      <c r="BW424">
        <v>1</v>
      </c>
      <c r="BX424">
        <v>1</v>
      </c>
      <c r="BY424" t="s">
        <v>5</v>
      </c>
      <c r="BZ424">
        <v>118</v>
      </c>
      <c r="CA424">
        <v>63</v>
      </c>
      <c r="CE424">
        <v>0</v>
      </c>
      <c r="CF424">
        <v>0</v>
      </c>
      <c r="CG424">
        <v>0</v>
      </c>
      <c r="CM424">
        <v>0</v>
      </c>
      <c r="CN424" t="s">
        <v>5</v>
      </c>
      <c r="CO424">
        <v>0</v>
      </c>
      <c r="CP424">
        <f t="shared" si="269"/>
        <v>0</v>
      </c>
      <c r="CQ424">
        <f t="shared" si="270"/>
        <v>6250</v>
      </c>
      <c r="CR424">
        <f t="shared" si="271"/>
        <v>0</v>
      </c>
      <c r="CS424">
        <f t="shared" si="272"/>
        <v>0</v>
      </c>
      <c r="CT424">
        <f t="shared" si="273"/>
        <v>0</v>
      </c>
      <c r="CU424">
        <f t="shared" si="274"/>
        <v>0</v>
      </c>
      <c r="CV424">
        <f t="shared" si="275"/>
        <v>0</v>
      </c>
      <c r="CW424">
        <f t="shared" si="276"/>
        <v>0</v>
      </c>
      <c r="CX424">
        <f t="shared" si="277"/>
        <v>0</v>
      </c>
      <c r="CY424">
        <f t="shared" si="278"/>
        <v>0</v>
      </c>
      <c r="CZ424">
        <f t="shared" si="279"/>
        <v>0</v>
      </c>
      <c r="DC424" t="s">
        <v>5</v>
      </c>
      <c r="DD424" t="s">
        <v>5</v>
      </c>
      <c r="DE424" t="s">
        <v>5</v>
      </c>
      <c r="DF424" t="s">
        <v>5</v>
      </c>
      <c r="DG424" t="s">
        <v>5</v>
      </c>
      <c r="DH424" t="s">
        <v>5</v>
      </c>
      <c r="DI424" t="s">
        <v>5</v>
      </c>
      <c r="DJ424" t="s">
        <v>5</v>
      </c>
      <c r="DK424" t="s">
        <v>5</v>
      </c>
      <c r="DL424" t="s">
        <v>5</v>
      </c>
      <c r="DM424" t="s">
        <v>5</v>
      </c>
      <c r="DN424">
        <v>0</v>
      </c>
      <c r="DO424">
        <v>0</v>
      </c>
      <c r="DP424">
        <v>1</v>
      </c>
      <c r="DQ424">
        <v>1</v>
      </c>
      <c r="DU424">
        <v>1003</v>
      </c>
      <c r="DV424" t="s">
        <v>232</v>
      </c>
      <c r="DW424" t="s">
        <v>232</v>
      </c>
      <c r="DX424">
        <v>1</v>
      </c>
      <c r="EE424">
        <v>44314374</v>
      </c>
      <c r="EF424">
        <v>2</v>
      </c>
      <c r="EG424" t="s">
        <v>91</v>
      </c>
      <c r="EH424">
        <v>0</v>
      </c>
      <c r="EI424" t="s">
        <v>5</v>
      </c>
      <c r="EJ424">
        <v>1</v>
      </c>
      <c r="EK424">
        <v>10001</v>
      </c>
      <c r="EL424" t="s">
        <v>161</v>
      </c>
      <c r="EM424" t="s">
        <v>162</v>
      </c>
      <c r="EO424" t="s">
        <v>5</v>
      </c>
      <c r="EQ424">
        <v>0</v>
      </c>
      <c r="ER424">
        <v>6250</v>
      </c>
      <c r="ES424">
        <v>6250</v>
      </c>
      <c r="ET424">
        <v>0</v>
      </c>
      <c r="EU424">
        <v>0</v>
      </c>
      <c r="EV424">
        <v>0</v>
      </c>
      <c r="EW424">
        <v>0</v>
      </c>
      <c r="EX424">
        <v>0</v>
      </c>
      <c r="EZ424">
        <v>5</v>
      </c>
      <c r="FC424">
        <v>0</v>
      </c>
      <c r="FD424">
        <v>18</v>
      </c>
      <c r="FF424">
        <v>6250</v>
      </c>
      <c r="FQ424">
        <v>0</v>
      </c>
      <c r="FR424">
        <f t="shared" si="280"/>
        <v>0</v>
      </c>
      <c r="FS424">
        <v>0</v>
      </c>
      <c r="FT424" t="s">
        <v>94</v>
      </c>
      <c r="FU424" t="s">
        <v>95</v>
      </c>
      <c r="FX424">
        <v>106.2</v>
      </c>
      <c r="FY424">
        <v>53.55</v>
      </c>
      <c r="GA424" t="s">
        <v>294</v>
      </c>
      <c r="GD424">
        <v>1</v>
      </c>
      <c r="GF424">
        <v>-314084638</v>
      </c>
      <c r="GG424">
        <v>2</v>
      </c>
      <c r="GH424">
        <v>3</v>
      </c>
      <c r="GI424">
        <v>-2</v>
      </c>
      <c r="GJ424">
        <v>0</v>
      </c>
      <c r="GK424">
        <v>0</v>
      </c>
      <c r="GL424">
        <f t="shared" si="281"/>
        <v>0</v>
      </c>
      <c r="GM424">
        <f t="shared" si="282"/>
        <v>0</v>
      </c>
      <c r="GN424">
        <f t="shared" si="283"/>
        <v>0</v>
      </c>
      <c r="GO424">
        <f t="shared" si="284"/>
        <v>0</v>
      </c>
      <c r="GP424">
        <f t="shared" si="285"/>
        <v>0</v>
      </c>
      <c r="GR424">
        <v>1</v>
      </c>
      <c r="GS424">
        <v>1</v>
      </c>
      <c r="GT424">
        <v>0</v>
      </c>
      <c r="GU424" t="s">
        <v>5</v>
      </c>
      <c r="GV424">
        <f t="shared" si="286"/>
        <v>0</v>
      </c>
      <c r="GW424">
        <v>1</v>
      </c>
      <c r="GX424">
        <f t="shared" si="287"/>
        <v>0</v>
      </c>
      <c r="HA424">
        <v>0</v>
      </c>
      <c r="HB424">
        <v>0</v>
      </c>
      <c r="HC424">
        <f t="shared" si="288"/>
        <v>0</v>
      </c>
      <c r="IK424">
        <v>0</v>
      </c>
    </row>
    <row r="425" spans="1:245" x14ac:dyDescent="0.2">
      <c r="A425">
        <v>17</v>
      </c>
      <c r="B425">
        <v>1</v>
      </c>
      <c r="C425">
        <f>ROW(SmtRes!A170)</f>
        <v>170</v>
      </c>
      <c r="D425">
        <f>ROW(EtalonRes!A166)</f>
        <v>166</v>
      </c>
      <c r="E425" t="s">
        <v>295</v>
      </c>
      <c r="F425" t="s">
        <v>296</v>
      </c>
      <c r="G425" t="s">
        <v>297</v>
      </c>
      <c r="H425" t="s">
        <v>20</v>
      </c>
      <c r="I425">
        <v>3.6999999999999998E-2</v>
      </c>
      <c r="J425">
        <v>0</v>
      </c>
      <c r="O425">
        <f t="shared" si="254"/>
        <v>4934.7</v>
      </c>
      <c r="P425">
        <f t="shared" si="255"/>
        <v>37.1</v>
      </c>
      <c r="Q425">
        <f t="shared" si="256"/>
        <v>48.1</v>
      </c>
      <c r="R425">
        <f t="shared" si="257"/>
        <v>37.799999999999997</v>
      </c>
      <c r="S425">
        <f t="shared" si="258"/>
        <v>4849.5</v>
      </c>
      <c r="T425">
        <f t="shared" si="259"/>
        <v>0</v>
      </c>
      <c r="U425">
        <f t="shared" si="260"/>
        <v>16.091133499999998</v>
      </c>
      <c r="V425">
        <f t="shared" si="261"/>
        <v>0.10591249999999999</v>
      </c>
      <c r="W425">
        <f t="shared" si="262"/>
        <v>0</v>
      </c>
      <c r="X425">
        <f t="shared" si="263"/>
        <v>4642.8999999999996</v>
      </c>
      <c r="Y425">
        <f t="shared" si="264"/>
        <v>2297</v>
      </c>
      <c r="AA425">
        <v>47538294</v>
      </c>
      <c r="AB425">
        <f t="shared" si="265"/>
        <v>4221.3</v>
      </c>
      <c r="AC425">
        <f t="shared" si="266"/>
        <v>137.9</v>
      </c>
      <c r="AD425">
        <f>ROUND(((((ET425*1.25))-((EU425*1.25)))+AE425),1)</f>
        <v>91.1</v>
      </c>
      <c r="AE425">
        <f>ROUND(((EU425*1.25)),1)</f>
        <v>31.1</v>
      </c>
      <c r="AF425">
        <f>ROUND(((EV425*1.15)),1)</f>
        <v>3992.3</v>
      </c>
      <c r="AG425">
        <f t="shared" si="267"/>
        <v>0</v>
      </c>
      <c r="AH425">
        <f>((EW425*1.15))</f>
        <v>434.89549999999997</v>
      </c>
      <c r="AI425">
        <f>((EX425*1.25))</f>
        <v>2.8624999999999998</v>
      </c>
      <c r="AJ425">
        <f t="shared" si="268"/>
        <v>0</v>
      </c>
      <c r="AK425">
        <v>3682.32</v>
      </c>
      <c r="AL425">
        <v>137.87</v>
      </c>
      <c r="AM425">
        <v>72.849999999999994</v>
      </c>
      <c r="AN425">
        <v>24.86</v>
      </c>
      <c r="AO425">
        <v>3471.6</v>
      </c>
      <c r="AP425">
        <v>0</v>
      </c>
      <c r="AQ425">
        <v>378.17</v>
      </c>
      <c r="AR425">
        <v>2.29</v>
      </c>
      <c r="AS425">
        <v>0</v>
      </c>
      <c r="AT425">
        <v>95</v>
      </c>
      <c r="AU425">
        <v>47</v>
      </c>
      <c r="AV425">
        <v>1</v>
      </c>
      <c r="AW425">
        <v>1</v>
      </c>
      <c r="AZ425">
        <v>1</v>
      </c>
      <c r="BA425">
        <v>32.83</v>
      </c>
      <c r="BB425">
        <v>14.28</v>
      </c>
      <c r="BC425">
        <v>7.28</v>
      </c>
      <c r="BD425" t="s">
        <v>5</v>
      </c>
      <c r="BE425" t="s">
        <v>5</v>
      </c>
      <c r="BF425" t="s">
        <v>5</v>
      </c>
      <c r="BG425" t="s">
        <v>5</v>
      </c>
      <c r="BH425">
        <v>0</v>
      </c>
      <c r="BI425">
        <v>1</v>
      </c>
      <c r="BJ425" t="s">
        <v>298</v>
      </c>
      <c r="BM425">
        <v>15001</v>
      </c>
      <c r="BN425">
        <v>0</v>
      </c>
      <c r="BO425" t="s">
        <v>296</v>
      </c>
      <c r="BP425">
        <v>1</v>
      </c>
      <c r="BQ425">
        <v>2</v>
      </c>
      <c r="BR425">
        <v>0</v>
      </c>
      <c r="BS425">
        <v>32.83</v>
      </c>
      <c r="BT425">
        <v>1</v>
      </c>
      <c r="BU425">
        <v>1</v>
      </c>
      <c r="BV425">
        <v>1</v>
      </c>
      <c r="BW425">
        <v>1</v>
      </c>
      <c r="BX425">
        <v>1</v>
      </c>
      <c r="BY425" t="s">
        <v>5</v>
      </c>
      <c r="BZ425">
        <v>105</v>
      </c>
      <c r="CA425">
        <v>55</v>
      </c>
      <c r="CE425">
        <v>0</v>
      </c>
      <c r="CF425">
        <v>0</v>
      </c>
      <c r="CG425">
        <v>0</v>
      </c>
      <c r="CM425">
        <v>0</v>
      </c>
      <c r="CN425" t="s">
        <v>648</v>
      </c>
      <c r="CO425">
        <v>0</v>
      </c>
      <c r="CP425">
        <f t="shared" si="269"/>
        <v>4934.7</v>
      </c>
      <c r="CQ425">
        <f t="shared" si="270"/>
        <v>1003.912</v>
      </c>
      <c r="CR425">
        <f t="shared" si="271"/>
        <v>1300.9079999999999</v>
      </c>
      <c r="CS425">
        <f t="shared" si="272"/>
        <v>1021.013</v>
      </c>
      <c r="CT425">
        <f t="shared" si="273"/>
        <v>131067.209</v>
      </c>
      <c r="CU425">
        <f t="shared" si="274"/>
        <v>0</v>
      </c>
      <c r="CV425">
        <f t="shared" si="275"/>
        <v>434.89549999999997</v>
      </c>
      <c r="CW425">
        <f t="shared" si="276"/>
        <v>2.8624999999999998</v>
      </c>
      <c r="CX425">
        <f t="shared" si="277"/>
        <v>0</v>
      </c>
      <c r="CY425">
        <f t="shared" si="278"/>
        <v>4642.9350000000004</v>
      </c>
      <c r="CZ425">
        <f t="shared" si="279"/>
        <v>2297.0309999999999</v>
      </c>
      <c r="DC425" t="s">
        <v>5</v>
      </c>
      <c r="DD425" t="s">
        <v>5</v>
      </c>
      <c r="DE425" t="s">
        <v>127</v>
      </c>
      <c r="DF425" t="s">
        <v>127</v>
      </c>
      <c r="DG425" t="s">
        <v>128</v>
      </c>
      <c r="DH425" t="s">
        <v>5</v>
      </c>
      <c r="DI425" t="s">
        <v>128</v>
      </c>
      <c r="DJ425" t="s">
        <v>127</v>
      </c>
      <c r="DK425" t="s">
        <v>5</v>
      </c>
      <c r="DL425" t="s">
        <v>5</v>
      </c>
      <c r="DM425" t="s">
        <v>5</v>
      </c>
      <c r="DN425">
        <v>0</v>
      </c>
      <c r="DO425">
        <v>0</v>
      </c>
      <c r="DP425">
        <v>1</v>
      </c>
      <c r="DQ425">
        <v>1</v>
      </c>
      <c r="DU425">
        <v>1005</v>
      </c>
      <c r="DV425" t="s">
        <v>20</v>
      </c>
      <c r="DW425" t="s">
        <v>20</v>
      </c>
      <c r="DX425">
        <v>100</v>
      </c>
      <c r="EE425">
        <v>44314400</v>
      </c>
      <c r="EF425">
        <v>2</v>
      </c>
      <c r="EG425" t="s">
        <v>91</v>
      </c>
      <c r="EH425">
        <v>0</v>
      </c>
      <c r="EI425" t="s">
        <v>5</v>
      </c>
      <c r="EJ425">
        <v>1</v>
      </c>
      <c r="EK425">
        <v>15001</v>
      </c>
      <c r="EL425" t="s">
        <v>141</v>
      </c>
      <c r="EM425" t="s">
        <v>142</v>
      </c>
      <c r="EO425" t="s">
        <v>131</v>
      </c>
      <c r="EQ425">
        <v>0</v>
      </c>
      <c r="ER425">
        <v>3682.32</v>
      </c>
      <c r="ES425">
        <v>137.87</v>
      </c>
      <c r="ET425">
        <v>72.849999999999994</v>
      </c>
      <c r="EU425">
        <v>24.86</v>
      </c>
      <c r="EV425">
        <v>3471.6</v>
      </c>
      <c r="EW425">
        <v>378.17</v>
      </c>
      <c r="EX425">
        <v>2.29</v>
      </c>
      <c r="EY425">
        <v>0</v>
      </c>
      <c r="FQ425">
        <v>0</v>
      </c>
      <c r="FR425">
        <f t="shared" si="280"/>
        <v>0</v>
      </c>
      <c r="FS425">
        <v>0</v>
      </c>
      <c r="FT425" t="s">
        <v>94</v>
      </c>
      <c r="FU425" t="s">
        <v>95</v>
      </c>
      <c r="FX425">
        <v>94.5</v>
      </c>
      <c r="FY425">
        <v>46.75</v>
      </c>
      <c r="GA425" t="s">
        <v>5</v>
      </c>
      <c r="GD425">
        <v>1</v>
      </c>
      <c r="GF425">
        <v>-1463174367</v>
      </c>
      <c r="GG425">
        <v>2</v>
      </c>
      <c r="GH425">
        <v>1</v>
      </c>
      <c r="GI425">
        <v>2</v>
      </c>
      <c r="GJ425">
        <v>0</v>
      </c>
      <c r="GK425">
        <v>0</v>
      </c>
      <c r="GL425">
        <f t="shared" si="281"/>
        <v>0</v>
      </c>
      <c r="GM425">
        <f t="shared" si="282"/>
        <v>11874.6</v>
      </c>
      <c r="GN425">
        <f t="shared" si="283"/>
        <v>11874.6</v>
      </c>
      <c r="GO425">
        <f t="shared" si="284"/>
        <v>0</v>
      </c>
      <c r="GP425">
        <f t="shared" si="285"/>
        <v>0</v>
      </c>
      <c r="GR425">
        <v>0</v>
      </c>
      <c r="GS425">
        <v>3</v>
      </c>
      <c r="GT425">
        <v>0</v>
      </c>
      <c r="GU425" t="s">
        <v>5</v>
      </c>
      <c r="GV425">
        <f t="shared" si="286"/>
        <v>0</v>
      </c>
      <c r="GW425">
        <v>1</v>
      </c>
      <c r="GX425">
        <f t="shared" si="287"/>
        <v>0</v>
      </c>
      <c r="HA425">
        <v>0</v>
      </c>
      <c r="HB425">
        <v>0</v>
      </c>
      <c r="HC425">
        <f t="shared" si="288"/>
        <v>0</v>
      </c>
      <c r="IK425">
        <v>0</v>
      </c>
    </row>
    <row r="426" spans="1:245" x14ac:dyDescent="0.2">
      <c r="A426">
        <v>18</v>
      </c>
      <c r="B426">
        <v>1</v>
      </c>
      <c r="C426">
        <v>168</v>
      </c>
      <c r="E426" t="s">
        <v>299</v>
      </c>
      <c r="F426" t="s">
        <v>300</v>
      </c>
      <c r="G426" t="s">
        <v>301</v>
      </c>
      <c r="H426" t="s">
        <v>113</v>
      </c>
      <c r="I426">
        <f>I425*J426</f>
        <v>3.774</v>
      </c>
      <c r="J426">
        <v>102</v>
      </c>
      <c r="O426">
        <f t="shared" si="254"/>
        <v>3706.9</v>
      </c>
      <c r="P426">
        <f t="shared" si="255"/>
        <v>3706.9</v>
      </c>
      <c r="Q426">
        <f t="shared" si="256"/>
        <v>0</v>
      </c>
      <c r="R426">
        <f t="shared" si="257"/>
        <v>0</v>
      </c>
      <c r="S426">
        <f t="shared" si="258"/>
        <v>0</v>
      </c>
      <c r="T426">
        <f t="shared" si="259"/>
        <v>0</v>
      </c>
      <c r="U426">
        <f t="shared" si="260"/>
        <v>0</v>
      </c>
      <c r="V426">
        <f t="shared" si="261"/>
        <v>0</v>
      </c>
      <c r="W426">
        <f t="shared" si="262"/>
        <v>0</v>
      </c>
      <c r="X426">
        <f t="shared" si="263"/>
        <v>0</v>
      </c>
      <c r="Y426">
        <f t="shared" si="264"/>
        <v>0</v>
      </c>
      <c r="AA426">
        <v>47538294</v>
      </c>
      <c r="AB426">
        <f t="shared" si="265"/>
        <v>194.5</v>
      </c>
      <c r="AC426">
        <f t="shared" si="266"/>
        <v>194.5</v>
      </c>
      <c r="AD426">
        <f>ROUND((((ET426)-(EU426))+AE426),1)</f>
        <v>0</v>
      </c>
      <c r="AE426">
        <f t="shared" ref="AE426:AF428" si="289">ROUND((EU426),1)</f>
        <v>0</v>
      </c>
      <c r="AF426">
        <f t="shared" si="289"/>
        <v>0</v>
      </c>
      <c r="AG426">
        <f t="shared" si="267"/>
        <v>0</v>
      </c>
      <c r="AH426">
        <f t="shared" ref="AH426:AI428" si="290">(EW426)</f>
        <v>0</v>
      </c>
      <c r="AI426">
        <f t="shared" si="290"/>
        <v>0</v>
      </c>
      <c r="AJ426">
        <f t="shared" si="268"/>
        <v>0</v>
      </c>
      <c r="AK426">
        <v>194.45</v>
      </c>
      <c r="AL426">
        <v>194.45</v>
      </c>
      <c r="AM426">
        <v>0</v>
      </c>
      <c r="AN426">
        <v>0</v>
      </c>
      <c r="AO426">
        <v>0</v>
      </c>
      <c r="AP426">
        <v>0</v>
      </c>
      <c r="AQ426">
        <v>0</v>
      </c>
      <c r="AR426">
        <v>0</v>
      </c>
      <c r="AS426">
        <v>0</v>
      </c>
      <c r="AT426">
        <v>95</v>
      </c>
      <c r="AU426">
        <v>47</v>
      </c>
      <c r="AV426">
        <v>1</v>
      </c>
      <c r="AW426">
        <v>1</v>
      </c>
      <c r="AZ426">
        <v>1</v>
      </c>
      <c r="BA426">
        <v>1</v>
      </c>
      <c r="BB426">
        <v>1</v>
      </c>
      <c r="BC426">
        <v>5.05</v>
      </c>
      <c r="BD426" t="s">
        <v>5</v>
      </c>
      <c r="BE426" t="s">
        <v>5</v>
      </c>
      <c r="BF426" t="s">
        <v>5</v>
      </c>
      <c r="BG426" t="s">
        <v>5</v>
      </c>
      <c r="BH426">
        <v>3</v>
      </c>
      <c r="BI426">
        <v>1</v>
      </c>
      <c r="BJ426" t="s">
        <v>302</v>
      </c>
      <c r="BM426">
        <v>15001</v>
      </c>
      <c r="BN426">
        <v>0</v>
      </c>
      <c r="BO426" t="s">
        <v>300</v>
      </c>
      <c r="BP426">
        <v>1</v>
      </c>
      <c r="BQ426">
        <v>2</v>
      </c>
      <c r="BR426">
        <v>0</v>
      </c>
      <c r="BS426">
        <v>1</v>
      </c>
      <c r="BT426">
        <v>1</v>
      </c>
      <c r="BU426">
        <v>1</v>
      </c>
      <c r="BV426">
        <v>1</v>
      </c>
      <c r="BW426">
        <v>1</v>
      </c>
      <c r="BX426">
        <v>1</v>
      </c>
      <c r="BY426" t="s">
        <v>5</v>
      </c>
      <c r="BZ426">
        <v>105</v>
      </c>
      <c r="CA426">
        <v>55</v>
      </c>
      <c r="CE426">
        <v>0</v>
      </c>
      <c r="CF426">
        <v>0</v>
      </c>
      <c r="CG426">
        <v>0</v>
      </c>
      <c r="CM426">
        <v>0</v>
      </c>
      <c r="CN426" t="s">
        <v>5</v>
      </c>
      <c r="CO426">
        <v>0</v>
      </c>
      <c r="CP426">
        <f t="shared" si="269"/>
        <v>3706.9</v>
      </c>
      <c r="CQ426">
        <f t="shared" si="270"/>
        <v>982.22499999999991</v>
      </c>
      <c r="CR426">
        <f t="shared" si="271"/>
        <v>0</v>
      </c>
      <c r="CS426">
        <f t="shared" si="272"/>
        <v>0</v>
      </c>
      <c r="CT426">
        <f t="shared" si="273"/>
        <v>0</v>
      </c>
      <c r="CU426">
        <f t="shared" si="274"/>
        <v>0</v>
      </c>
      <c r="CV426">
        <f t="shared" si="275"/>
        <v>0</v>
      </c>
      <c r="CW426">
        <f t="shared" si="276"/>
        <v>0</v>
      </c>
      <c r="CX426">
        <f t="shared" si="277"/>
        <v>0</v>
      </c>
      <c r="CY426">
        <f t="shared" si="278"/>
        <v>0</v>
      </c>
      <c r="CZ426">
        <f t="shared" si="279"/>
        <v>0</v>
      </c>
      <c r="DC426" t="s">
        <v>5</v>
      </c>
      <c r="DD426" t="s">
        <v>5</v>
      </c>
      <c r="DE426" t="s">
        <v>5</v>
      </c>
      <c r="DF426" t="s">
        <v>5</v>
      </c>
      <c r="DG426" t="s">
        <v>5</v>
      </c>
      <c r="DH426" t="s">
        <v>5</v>
      </c>
      <c r="DI426" t="s">
        <v>5</v>
      </c>
      <c r="DJ426" t="s">
        <v>5</v>
      </c>
      <c r="DK426" t="s">
        <v>5</v>
      </c>
      <c r="DL426" t="s">
        <v>5</v>
      </c>
      <c r="DM426" t="s">
        <v>5</v>
      </c>
      <c r="DN426">
        <v>0</v>
      </c>
      <c r="DO426">
        <v>0</v>
      </c>
      <c r="DP426">
        <v>1</v>
      </c>
      <c r="DQ426">
        <v>1</v>
      </c>
      <c r="DU426">
        <v>1005</v>
      </c>
      <c r="DV426" t="s">
        <v>113</v>
      </c>
      <c r="DW426" t="s">
        <v>113</v>
      </c>
      <c r="DX426">
        <v>1</v>
      </c>
      <c r="EE426">
        <v>44314400</v>
      </c>
      <c r="EF426">
        <v>2</v>
      </c>
      <c r="EG426" t="s">
        <v>91</v>
      </c>
      <c r="EH426">
        <v>0</v>
      </c>
      <c r="EI426" t="s">
        <v>5</v>
      </c>
      <c r="EJ426">
        <v>1</v>
      </c>
      <c r="EK426">
        <v>15001</v>
      </c>
      <c r="EL426" t="s">
        <v>141</v>
      </c>
      <c r="EM426" t="s">
        <v>142</v>
      </c>
      <c r="EO426" t="s">
        <v>5</v>
      </c>
      <c r="EQ426">
        <v>0</v>
      </c>
      <c r="ER426">
        <v>194.45</v>
      </c>
      <c r="ES426">
        <v>194.45</v>
      </c>
      <c r="ET426">
        <v>0</v>
      </c>
      <c r="EU426">
        <v>0</v>
      </c>
      <c r="EV426">
        <v>0</v>
      </c>
      <c r="EW426">
        <v>0</v>
      </c>
      <c r="EX426">
        <v>0</v>
      </c>
      <c r="FQ426">
        <v>0</v>
      </c>
      <c r="FR426">
        <f t="shared" si="280"/>
        <v>0</v>
      </c>
      <c r="FS426">
        <v>0</v>
      </c>
      <c r="FT426" t="s">
        <v>94</v>
      </c>
      <c r="FU426" t="s">
        <v>95</v>
      </c>
      <c r="FX426">
        <v>94.5</v>
      </c>
      <c r="FY426">
        <v>46.75</v>
      </c>
      <c r="GA426" t="s">
        <v>5</v>
      </c>
      <c r="GD426">
        <v>1</v>
      </c>
      <c r="GF426">
        <v>1235583917</v>
      </c>
      <c r="GG426">
        <v>2</v>
      </c>
      <c r="GH426">
        <v>1</v>
      </c>
      <c r="GI426">
        <v>2</v>
      </c>
      <c r="GJ426">
        <v>0</v>
      </c>
      <c r="GK426">
        <v>0</v>
      </c>
      <c r="GL426">
        <f t="shared" si="281"/>
        <v>0</v>
      </c>
      <c r="GM426">
        <f t="shared" si="282"/>
        <v>3706.9</v>
      </c>
      <c r="GN426">
        <f t="shared" si="283"/>
        <v>3706.9</v>
      </c>
      <c r="GO426">
        <f t="shared" si="284"/>
        <v>0</v>
      </c>
      <c r="GP426">
        <f t="shared" si="285"/>
        <v>0</v>
      </c>
      <c r="GR426">
        <v>0</v>
      </c>
      <c r="GS426">
        <v>3</v>
      </c>
      <c r="GT426">
        <v>0</v>
      </c>
      <c r="GU426" t="s">
        <v>5</v>
      </c>
      <c r="GV426">
        <f t="shared" si="286"/>
        <v>0</v>
      </c>
      <c r="GW426">
        <v>1</v>
      </c>
      <c r="GX426">
        <f t="shared" si="287"/>
        <v>0</v>
      </c>
      <c r="HA426">
        <v>0</v>
      </c>
      <c r="HB426">
        <v>0</v>
      </c>
      <c r="HC426">
        <f t="shared" si="288"/>
        <v>0</v>
      </c>
      <c r="IK426">
        <v>0</v>
      </c>
    </row>
    <row r="427" spans="1:245" x14ac:dyDescent="0.2">
      <c r="A427">
        <v>18</v>
      </c>
      <c r="B427">
        <v>1</v>
      </c>
      <c r="C427">
        <v>169</v>
      </c>
      <c r="E427" t="s">
        <v>303</v>
      </c>
      <c r="F427" t="s">
        <v>304</v>
      </c>
      <c r="G427" t="s">
        <v>305</v>
      </c>
      <c r="H427" t="s">
        <v>170</v>
      </c>
      <c r="I427">
        <f>I425*J427</f>
        <v>3.6999999999999994E-4</v>
      </c>
      <c r="J427">
        <v>9.9999999999999985E-3</v>
      </c>
      <c r="O427">
        <f t="shared" si="254"/>
        <v>0</v>
      </c>
      <c r="P427">
        <f t="shared" si="255"/>
        <v>0</v>
      </c>
      <c r="Q427">
        <f t="shared" si="256"/>
        <v>0</v>
      </c>
      <c r="R427">
        <f t="shared" si="257"/>
        <v>0</v>
      </c>
      <c r="S427">
        <f t="shared" si="258"/>
        <v>0</v>
      </c>
      <c r="T427">
        <f t="shared" si="259"/>
        <v>0</v>
      </c>
      <c r="U427">
        <f t="shared" si="260"/>
        <v>0</v>
      </c>
      <c r="V427">
        <f t="shared" si="261"/>
        <v>0</v>
      </c>
      <c r="W427">
        <f t="shared" si="262"/>
        <v>0</v>
      </c>
      <c r="X427">
        <f t="shared" si="263"/>
        <v>0</v>
      </c>
      <c r="Y427">
        <f t="shared" si="264"/>
        <v>0</v>
      </c>
      <c r="AA427">
        <v>47538294</v>
      </c>
      <c r="AB427">
        <f t="shared" si="265"/>
        <v>0</v>
      </c>
      <c r="AC427">
        <f t="shared" si="266"/>
        <v>0</v>
      </c>
      <c r="AD427">
        <f>ROUND((((ET427)-(EU427))+AE427),1)</f>
        <v>0</v>
      </c>
      <c r="AE427">
        <f t="shared" si="289"/>
        <v>0</v>
      </c>
      <c r="AF427">
        <f t="shared" si="289"/>
        <v>0</v>
      </c>
      <c r="AG427">
        <f t="shared" si="267"/>
        <v>0</v>
      </c>
      <c r="AH427">
        <f t="shared" si="290"/>
        <v>0</v>
      </c>
      <c r="AI427">
        <f t="shared" si="290"/>
        <v>0</v>
      </c>
      <c r="AJ427">
        <f t="shared" si="268"/>
        <v>0</v>
      </c>
      <c r="AK427">
        <v>0</v>
      </c>
      <c r="AL427">
        <v>0</v>
      </c>
      <c r="AM427">
        <v>0</v>
      </c>
      <c r="AN427">
        <v>0</v>
      </c>
      <c r="AO427">
        <v>0</v>
      </c>
      <c r="AP427">
        <v>0</v>
      </c>
      <c r="AQ427">
        <v>0</v>
      </c>
      <c r="AR427">
        <v>0</v>
      </c>
      <c r="AS427">
        <v>0</v>
      </c>
      <c r="AT427">
        <v>95</v>
      </c>
      <c r="AU427">
        <v>47</v>
      </c>
      <c r="AV427">
        <v>1</v>
      </c>
      <c r="AW427">
        <v>1</v>
      </c>
      <c r="AZ427">
        <v>1</v>
      </c>
      <c r="BA427">
        <v>1</v>
      </c>
      <c r="BB427">
        <v>1</v>
      </c>
      <c r="BC427">
        <v>1</v>
      </c>
      <c r="BD427" t="s">
        <v>5</v>
      </c>
      <c r="BE427" t="s">
        <v>5</v>
      </c>
      <c r="BF427" t="s">
        <v>5</v>
      </c>
      <c r="BG427" t="s">
        <v>5</v>
      </c>
      <c r="BH427">
        <v>3</v>
      </c>
      <c r="BI427">
        <v>1</v>
      </c>
      <c r="BJ427" t="s">
        <v>5</v>
      </c>
      <c r="BM427">
        <v>15001</v>
      </c>
      <c r="BN427">
        <v>0</v>
      </c>
      <c r="BO427" t="s">
        <v>5</v>
      </c>
      <c r="BP427">
        <v>0</v>
      </c>
      <c r="BQ427">
        <v>2</v>
      </c>
      <c r="BR427">
        <v>0</v>
      </c>
      <c r="BS427">
        <v>1</v>
      </c>
      <c r="BT427">
        <v>1</v>
      </c>
      <c r="BU427">
        <v>1</v>
      </c>
      <c r="BV427">
        <v>1</v>
      </c>
      <c r="BW427">
        <v>1</v>
      </c>
      <c r="BX427">
        <v>1</v>
      </c>
      <c r="BY427" t="s">
        <v>5</v>
      </c>
      <c r="BZ427">
        <v>105</v>
      </c>
      <c r="CA427">
        <v>55</v>
      </c>
      <c r="CE427">
        <v>0</v>
      </c>
      <c r="CF427">
        <v>0</v>
      </c>
      <c r="CG427">
        <v>0</v>
      </c>
      <c r="CM427">
        <v>0</v>
      </c>
      <c r="CN427" t="s">
        <v>5</v>
      </c>
      <c r="CO427">
        <v>0</v>
      </c>
      <c r="CP427">
        <f t="shared" si="269"/>
        <v>0</v>
      </c>
      <c r="CQ427">
        <f t="shared" si="270"/>
        <v>0</v>
      </c>
      <c r="CR427">
        <f t="shared" si="271"/>
        <v>0</v>
      </c>
      <c r="CS427">
        <f t="shared" si="272"/>
        <v>0</v>
      </c>
      <c r="CT427">
        <f t="shared" si="273"/>
        <v>0</v>
      </c>
      <c r="CU427">
        <f t="shared" si="274"/>
        <v>0</v>
      </c>
      <c r="CV427">
        <f t="shared" si="275"/>
        <v>0</v>
      </c>
      <c r="CW427">
        <f t="shared" si="276"/>
        <v>0</v>
      </c>
      <c r="CX427">
        <f t="shared" si="277"/>
        <v>0</v>
      </c>
      <c r="CY427">
        <f t="shared" si="278"/>
        <v>0</v>
      </c>
      <c r="CZ427">
        <f t="shared" si="279"/>
        <v>0</v>
      </c>
      <c r="DC427" t="s">
        <v>5</v>
      </c>
      <c r="DD427" t="s">
        <v>5</v>
      </c>
      <c r="DE427" t="s">
        <v>5</v>
      </c>
      <c r="DF427" t="s">
        <v>5</v>
      </c>
      <c r="DG427" t="s">
        <v>5</v>
      </c>
      <c r="DH427" t="s">
        <v>5</v>
      </c>
      <c r="DI427" t="s">
        <v>5</v>
      </c>
      <c r="DJ427" t="s">
        <v>5</v>
      </c>
      <c r="DK427" t="s">
        <v>5</v>
      </c>
      <c r="DL427" t="s">
        <v>5</v>
      </c>
      <c r="DM427" t="s">
        <v>5</v>
      </c>
      <c r="DN427">
        <v>0</v>
      </c>
      <c r="DO427">
        <v>0</v>
      </c>
      <c r="DP427">
        <v>1</v>
      </c>
      <c r="DQ427">
        <v>1</v>
      </c>
      <c r="DU427">
        <v>1007</v>
      </c>
      <c r="DV427" t="s">
        <v>170</v>
      </c>
      <c r="DW427" t="s">
        <v>170</v>
      </c>
      <c r="DX427">
        <v>1</v>
      </c>
      <c r="EE427">
        <v>44314400</v>
      </c>
      <c r="EF427">
        <v>2</v>
      </c>
      <c r="EG427" t="s">
        <v>91</v>
      </c>
      <c r="EH427">
        <v>0</v>
      </c>
      <c r="EI427" t="s">
        <v>5</v>
      </c>
      <c r="EJ427">
        <v>1</v>
      </c>
      <c r="EK427">
        <v>15001</v>
      </c>
      <c r="EL427" t="s">
        <v>141</v>
      </c>
      <c r="EM427" t="s">
        <v>142</v>
      </c>
      <c r="EO427" t="s">
        <v>5</v>
      </c>
      <c r="EQ427">
        <v>0</v>
      </c>
      <c r="ER427">
        <v>0</v>
      </c>
      <c r="ES427">
        <v>0</v>
      </c>
      <c r="ET427">
        <v>0</v>
      </c>
      <c r="EU427">
        <v>0</v>
      </c>
      <c r="EV427">
        <v>0</v>
      </c>
      <c r="EW427">
        <v>0</v>
      </c>
      <c r="EX427">
        <v>0</v>
      </c>
      <c r="FQ427">
        <v>0</v>
      </c>
      <c r="FR427">
        <f t="shared" si="280"/>
        <v>0</v>
      </c>
      <c r="FS427">
        <v>0</v>
      </c>
      <c r="FT427" t="s">
        <v>94</v>
      </c>
      <c r="FU427" t="s">
        <v>95</v>
      </c>
      <c r="FX427">
        <v>94.5</v>
      </c>
      <c r="FY427">
        <v>46.75</v>
      </c>
      <c r="GA427" t="s">
        <v>5</v>
      </c>
      <c r="GD427">
        <v>1</v>
      </c>
      <c r="GF427">
        <v>1453685779</v>
      </c>
      <c r="GG427">
        <v>2</v>
      </c>
      <c r="GH427">
        <v>1</v>
      </c>
      <c r="GI427">
        <v>-2</v>
      </c>
      <c r="GJ427">
        <v>0</v>
      </c>
      <c r="GK427">
        <v>0</v>
      </c>
      <c r="GL427">
        <f t="shared" si="281"/>
        <v>0</v>
      </c>
      <c r="GM427">
        <f t="shared" si="282"/>
        <v>0</v>
      </c>
      <c r="GN427">
        <f t="shared" si="283"/>
        <v>0</v>
      </c>
      <c r="GO427">
        <f t="shared" si="284"/>
        <v>0</v>
      </c>
      <c r="GP427">
        <f t="shared" si="285"/>
        <v>0</v>
      </c>
      <c r="GR427">
        <v>0</v>
      </c>
      <c r="GS427">
        <v>3</v>
      </c>
      <c r="GT427">
        <v>0</v>
      </c>
      <c r="GU427" t="s">
        <v>5</v>
      </c>
      <c r="GV427">
        <f t="shared" si="286"/>
        <v>0</v>
      </c>
      <c r="GW427">
        <v>1</v>
      </c>
      <c r="GX427">
        <f t="shared" si="287"/>
        <v>0</v>
      </c>
      <c r="HA427">
        <v>0</v>
      </c>
      <c r="HB427">
        <v>0</v>
      </c>
      <c r="HC427">
        <f t="shared" si="288"/>
        <v>0</v>
      </c>
      <c r="IK427">
        <v>0</v>
      </c>
    </row>
    <row r="428" spans="1:245" x14ac:dyDescent="0.2">
      <c r="A428">
        <v>18</v>
      </c>
      <c r="B428">
        <v>1</v>
      </c>
      <c r="C428">
        <v>170</v>
      </c>
      <c r="E428" t="s">
        <v>306</v>
      </c>
      <c r="F428" t="s">
        <v>307</v>
      </c>
      <c r="G428" t="s">
        <v>308</v>
      </c>
      <c r="H428" t="s">
        <v>28</v>
      </c>
      <c r="I428">
        <f>I425*J428</f>
        <v>4.4399999999999995E-2</v>
      </c>
      <c r="J428">
        <v>1.2</v>
      </c>
      <c r="O428">
        <f t="shared" si="254"/>
        <v>2379.1999999999998</v>
      </c>
      <c r="P428">
        <f t="shared" si="255"/>
        <v>2379.1999999999998</v>
      </c>
      <c r="Q428">
        <f t="shared" si="256"/>
        <v>0</v>
      </c>
      <c r="R428">
        <f t="shared" si="257"/>
        <v>0</v>
      </c>
      <c r="S428">
        <f t="shared" si="258"/>
        <v>0</v>
      </c>
      <c r="T428">
        <f t="shared" si="259"/>
        <v>0</v>
      </c>
      <c r="U428">
        <f t="shared" si="260"/>
        <v>0</v>
      </c>
      <c r="V428">
        <f t="shared" si="261"/>
        <v>0</v>
      </c>
      <c r="W428">
        <f t="shared" si="262"/>
        <v>0</v>
      </c>
      <c r="X428">
        <f t="shared" si="263"/>
        <v>0</v>
      </c>
      <c r="Y428">
        <f t="shared" si="264"/>
        <v>0</v>
      </c>
      <c r="AA428">
        <v>47538294</v>
      </c>
      <c r="AB428">
        <f t="shared" si="265"/>
        <v>7340.6</v>
      </c>
      <c r="AC428">
        <f t="shared" si="266"/>
        <v>7340.6</v>
      </c>
      <c r="AD428">
        <f>ROUND((((ET428)-(EU428))+AE428),1)</f>
        <v>0</v>
      </c>
      <c r="AE428">
        <f t="shared" si="289"/>
        <v>0</v>
      </c>
      <c r="AF428">
        <f t="shared" si="289"/>
        <v>0</v>
      </c>
      <c r="AG428">
        <f t="shared" si="267"/>
        <v>0</v>
      </c>
      <c r="AH428">
        <f t="shared" si="290"/>
        <v>0</v>
      </c>
      <c r="AI428">
        <f t="shared" si="290"/>
        <v>0</v>
      </c>
      <c r="AJ428">
        <f t="shared" si="268"/>
        <v>0</v>
      </c>
      <c r="AK428">
        <v>7340.57</v>
      </c>
      <c r="AL428">
        <v>7340.57</v>
      </c>
      <c r="AM428">
        <v>0</v>
      </c>
      <c r="AN428">
        <v>0</v>
      </c>
      <c r="AO428">
        <v>0</v>
      </c>
      <c r="AP428">
        <v>0</v>
      </c>
      <c r="AQ428">
        <v>0</v>
      </c>
      <c r="AR428">
        <v>0</v>
      </c>
      <c r="AS428">
        <v>0</v>
      </c>
      <c r="AT428">
        <v>95</v>
      </c>
      <c r="AU428">
        <v>47</v>
      </c>
      <c r="AV428">
        <v>1</v>
      </c>
      <c r="AW428">
        <v>1</v>
      </c>
      <c r="AZ428">
        <v>1</v>
      </c>
      <c r="BA428">
        <v>1</v>
      </c>
      <c r="BB428">
        <v>1</v>
      </c>
      <c r="BC428">
        <v>7.3</v>
      </c>
      <c r="BD428" t="s">
        <v>5</v>
      </c>
      <c r="BE428" t="s">
        <v>5</v>
      </c>
      <c r="BF428" t="s">
        <v>5</v>
      </c>
      <c r="BG428" t="s">
        <v>5</v>
      </c>
      <c r="BH428">
        <v>3</v>
      </c>
      <c r="BI428">
        <v>1</v>
      </c>
      <c r="BJ428" t="s">
        <v>309</v>
      </c>
      <c r="BM428">
        <v>15001</v>
      </c>
      <c r="BN428">
        <v>0</v>
      </c>
      <c r="BO428" t="s">
        <v>307</v>
      </c>
      <c r="BP428">
        <v>1</v>
      </c>
      <c r="BQ428">
        <v>2</v>
      </c>
      <c r="BR428">
        <v>0</v>
      </c>
      <c r="BS428">
        <v>1</v>
      </c>
      <c r="BT428">
        <v>1</v>
      </c>
      <c r="BU428">
        <v>1</v>
      </c>
      <c r="BV428">
        <v>1</v>
      </c>
      <c r="BW428">
        <v>1</v>
      </c>
      <c r="BX428">
        <v>1</v>
      </c>
      <c r="BY428" t="s">
        <v>5</v>
      </c>
      <c r="BZ428">
        <v>105</v>
      </c>
      <c r="CA428">
        <v>55</v>
      </c>
      <c r="CE428">
        <v>0</v>
      </c>
      <c r="CF428">
        <v>0</v>
      </c>
      <c r="CG428">
        <v>0</v>
      </c>
      <c r="CM428">
        <v>0</v>
      </c>
      <c r="CN428" t="s">
        <v>5</v>
      </c>
      <c r="CO428">
        <v>0</v>
      </c>
      <c r="CP428">
        <f t="shared" si="269"/>
        <v>2379.1999999999998</v>
      </c>
      <c r="CQ428">
        <f t="shared" si="270"/>
        <v>53586.380000000005</v>
      </c>
      <c r="CR428">
        <f t="shared" si="271"/>
        <v>0</v>
      </c>
      <c r="CS428">
        <f t="shared" si="272"/>
        <v>0</v>
      </c>
      <c r="CT428">
        <f t="shared" si="273"/>
        <v>0</v>
      </c>
      <c r="CU428">
        <f t="shared" si="274"/>
        <v>0</v>
      </c>
      <c r="CV428">
        <f t="shared" si="275"/>
        <v>0</v>
      </c>
      <c r="CW428">
        <f t="shared" si="276"/>
        <v>0</v>
      </c>
      <c r="CX428">
        <f t="shared" si="277"/>
        <v>0</v>
      </c>
      <c r="CY428">
        <f t="shared" si="278"/>
        <v>0</v>
      </c>
      <c r="CZ428">
        <f t="shared" si="279"/>
        <v>0</v>
      </c>
      <c r="DC428" t="s">
        <v>5</v>
      </c>
      <c r="DD428" t="s">
        <v>5</v>
      </c>
      <c r="DE428" t="s">
        <v>5</v>
      </c>
      <c r="DF428" t="s">
        <v>5</v>
      </c>
      <c r="DG428" t="s">
        <v>5</v>
      </c>
      <c r="DH428" t="s">
        <v>5</v>
      </c>
      <c r="DI428" t="s">
        <v>5</v>
      </c>
      <c r="DJ428" t="s">
        <v>5</v>
      </c>
      <c r="DK428" t="s">
        <v>5</v>
      </c>
      <c r="DL428" t="s">
        <v>5</v>
      </c>
      <c r="DM428" t="s">
        <v>5</v>
      </c>
      <c r="DN428">
        <v>0</v>
      </c>
      <c r="DO428">
        <v>0</v>
      </c>
      <c r="DP428">
        <v>1</v>
      </c>
      <c r="DQ428">
        <v>1</v>
      </c>
      <c r="DU428">
        <v>1009</v>
      </c>
      <c r="DV428" t="s">
        <v>28</v>
      </c>
      <c r="DW428" t="s">
        <v>28</v>
      </c>
      <c r="DX428">
        <v>1000</v>
      </c>
      <c r="EE428">
        <v>44314400</v>
      </c>
      <c r="EF428">
        <v>2</v>
      </c>
      <c r="EG428" t="s">
        <v>91</v>
      </c>
      <c r="EH428">
        <v>0</v>
      </c>
      <c r="EI428" t="s">
        <v>5</v>
      </c>
      <c r="EJ428">
        <v>1</v>
      </c>
      <c r="EK428">
        <v>15001</v>
      </c>
      <c r="EL428" t="s">
        <v>141</v>
      </c>
      <c r="EM428" t="s">
        <v>142</v>
      </c>
      <c r="EO428" t="s">
        <v>5</v>
      </c>
      <c r="EQ428">
        <v>0</v>
      </c>
      <c r="ER428">
        <v>7340.57</v>
      </c>
      <c r="ES428">
        <v>7340.57</v>
      </c>
      <c r="ET428">
        <v>0</v>
      </c>
      <c r="EU428">
        <v>0</v>
      </c>
      <c r="EV428">
        <v>0</v>
      </c>
      <c r="EW428">
        <v>0</v>
      </c>
      <c r="EX428">
        <v>0</v>
      </c>
      <c r="FQ428">
        <v>0</v>
      </c>
      <c r="FR428">
        <f t="shared" si="280"/>
        <v>0</v>
      </c>
      <c r="FS428">
        <v>0</v>
      </c>
      <c r="FT428" t="s">
        <v>94</v>
      </c>
      <c r="FU428" t="s">
        <v>95</v>
      </c>
      <c r="FX428">
        <v>94.5</v>
      </c>
      <c r="FY428">
        <v>46.75</v>
      </c>
      <c r="GA428" t="s">
        <v>5</v>
      </c>
      <c r="GD428">
        <v>1</v>
      </c>
      <c r="GF428">
        <v>288897855</v>
      </c>
      <c r="GG428">
        <v>2</v>
      </c>
      <c r="GH428">
        <v>1</v>
      </c>
      <c r="GI428">
        <v>2</v>
      </c>
      <c r="GJ428">
        <v>0</v>
      </c>
      <c r="GK428">
        <v>0</v>
      </c>
      <c r="GL428">
        <f t="shared" si="281"/>
        <v>0</v>
      </c>
      <c r="GM428">
        <f t="shared" si="282"/>
        <v>2379.1999999999998</v>
      </c>
      <c r="GN428">
        <f t="shared" si="283"/>
        <v>2379.1999999999998</v>
      </c>
      <c r="GO428">
        <f t="shared" si="284"/>
        <v>0</v>
      </c>
      <c r="GP428">
        <f t="shared" si="285"/>
        <v>0</v>
      </c>
      <c r="GR428">
        <v>0</v>
      </c>
      <c r="GS428">
        <v>3</v>
      </c>
      <c r="GT428">
        <v>0</v>
      </c>
      <c r="GU428" t="s">
        <v>5</v>
      </c>
      <c r="GV428">
        <f t="shared" si="286"/>
        <v>0</v>
      </c>
      <c r="GW428">
        <v>1</v>
      </c>
      <c r="GX428">
        <f t="shared" si="287"/>
        <v>0</v>
      </c>
      <c r="HA428">
        <v>0</v>
      </c>
      <c r="HB428">
        <v>0</v>
      </c>
      <c r="HC428">
        <f t="shared" si="288"/>
        <v>0</v>
      </c>
      <c r="IK428">
        <v>0</v>
      </c>
    </row>
    <row r="429" spans="1:245" x14ac:dyDescent="0.2">
      <c r="A429">
        <v>17</v>
      </c>
      <c r="B429">
        <v>1</v>
      </c>
      <c r="C429">
        <f>ROW(SmtRes!A175)</f>
        <v>175</v>
      </c>
      <c r="D429">
        <f>ROW(EtalonRes!A171)</f>
        <v>171</v>
      </c>
      <c r="E429" t="s">
        <v>310</v>
      </c>
      <c r="F429" t="s">
        <v>311</v>
      </c>
      <c r="G429" t="s">
        <v>312</v>
      </c>
      <c r="H429" t="s">
        <v>20</v>
      </c>
      <c r="I429">
        <v>0.06</v>
      </c>
      <c r="J429">
        <v>0</v>
      </c>
      <c r="O429">
        <f t="shared" si="254"/>
        <v>6065</v>
      </c>
      <c r="P429">
        <f t="shared" si="255"/>
        <v>0</v>
      </c>
      <c r="Q429">
        <f t="shared" si="256"/>
        <v>0</v>
      </c>
      <c r="R429">
        <f t="shared" si="257"/>
        <v>0</v>
      </c>
      <c r="S429">
        <f t="shared" si="258"/>
        <v>6065</v>
      </c>
      <c r="T429">
        <f t="shared" si="259"/>
        <v>0</v>
      </c>
      <c r="U429">
        <f t="shared" si="260"/>
        <v>16.657979999999998</v>
      </c>
      <c r="V429">
        <f t="shared" si="261"/>
        <v>0</v>
      </c>
      <c r="W429">
        <f t="shared" si="262"/>
        <v>0</v>
      </c>
      <c r="X429">
        <f t="shared" si="263"/>
        <v>5761.8</v>
      </c>
      <c r="Y429">
        <f t="shared" si="264"/>
        <v>2850.6</v>
      </c>
      <c r="AA429">
        <v>47538294</v>
      </c>
      <c r="AB429">
        <f t="shared" si="265"/>
        <v>3079</v>
      </c>
      <c r="AC429">
        <f t="shared" si="266"/>
        <v>0</v>
      </c>
      <c r="AD429">
        <f>ROUND(((((ET429*1.25))-((EU429*1.25)))+AE429),1)</f>
        <v>0</v>
      </c>
      <c r="AE429">
        <f>ROUND(((EU429*1.25)),1)</f>
        <v>0</v>
      </c>
      <c r="AF429">
        <f>ROUND(((EV429*1.15)),1)</f>
        <v>3079</v>
      </c>
      <c r="AG429">
        <f t="shared" si="267"/>
        <v>0</v>
      </c>
      <c r="AH429">
        <f>((EW429*1.15))</f>
        <v>277.63299999999998</v>
      </c>
      <c r="AI429">
        <f>((EX429*1.25))</f>
        <v>0</v>
      </c>
      <c r="AJ429">
        <f t="shared" si="268"/>
        <v>0</v>
      </c>
      <c r="AK429">
        <v>2677.35</v>
      </c>
      <c r="AL429">
        <v>0</v>
      </c>
      <c r="AM429">
        <v>0</v>
      </c>
      <c r="AN429">
        <v>0</v>
      </c>
      <c r="AO429">
        <v>2677.35</v>
      </c>
      <c r="AP429">
        <v>0</v>
      </c>
      <c r="AQ429">
        <v>241.42</v>
      </c>
      <c r="AR429">
        <v>0</v>
      </c>
      <c r="AS429">
        <v>0</v>
      </c>
      <c r="AT429">
        <v>95</v>
      </c>
      <c r="AU429">
        <v>47</v>
      </c>
      <c r="AV429">
        <v>1</v>
      </c>
      <c r="AW429">
        <v>1</v>
      </c>
      <c r="AZ429">
        <v>1</v>
      </c>
      <c r="BA429">
        <v>32.83</v>
      </c>
      <c r="BB429">
        <v>1</v>
      </c>
      <c r="BC429">
        <v>1</v>
      </c>
      <c r="BD429" t="s">
        <v>5</v>
      </c>
      <c r="BE429" t="s">
        <v>5</v>
      </c>
      <c r="BF429" t="s">
        <v>5</v>
      </c>
      <c r="BG429" t="s">
        <v>5</v>
      </c>
      <c r="BH429">
        <v>0</v>
      </c>
      <c r="BI429">
        <v>1</v>
      </c>
      <c r="BJ429" t="s">
        <v>313</v>
      </c>
      <c r="BM429">
        <v>15001</v>
      </c>
      <c r="BN429">
        <v>0</v>
      </c>
      <c r="BO429" t="s">
        <v>311</v>
      </c>
      <c r="BP429">
        <v>1</v>
      </c>
      <c r="BQ429">
        <v>2</v>
      </c>
      <c r="BR429">
        <v>0</v>
      </c>
      <c r="BS429">
        <v>32.83</v>
      </c>
      <c r="BT429">
        <v>1</v>
      </c>
      <c r="BU429">
        <v>1</v>
      </c>
      <c r="BV429">
        <v>1</v>
      </c>
      <c r="BW429">
        <v>1</v>
      </c>
      <c r="BX429">
        <v>1</v>
      </c>
      <c r="BY429" t="s">
        <v>5</v>
      </c>
      <c r="BZ429">
        <v>105</v>
      </c>
      <c r="CA429">
        <v>55</v>
      </c>
      <c r="CE429">
        <v>0</v>
      </c>
      <c r="CF429">
        <v>0</v>
      </c>
      <c r="CG429">
        <v>0</v>
      </c>
      <c r="CM429">
        <v>0</v>
      </c>
      <c r="CN429" t="s">
        <v>648</v>
      </c>
      <c r="CO429">
        <v>0</v>
      </c>
      <c r="CP429">
        <f t="shared" si="269"/>
        <v>6065</v>
      </c>
      <c r="CQ429">
        <f t="shared" si="270"/>
        <v>0</v>
      </c>
      <c r="CR429">
        <f t="shared" si="271"/>
        <v>0</v>
      </c>
      <c r="CS429">
        <f t="shared" si="272"/>
        <v>0</v>
      </c>
      <c r="CT429">
        <f t="shared" si="273"/>
        <v>101083.56999999999</v>
      </c>
      <c r="CU429">
        <f t="shared" si="274"/>
        <v>0</v>
      </c>
      <c r="CV429">
        <f t="shared" si="275"/>
        <v>277.63299999999998</v>
      </c>
      <c r="CW429">
        <f t="shared" si="276"/>
        <v>0</v>
      </c>
      <c r="CX429">
        <f t="shared" si="277"/>
        <v>0</v>
      </c>
      <c r="CY429">
        <f t="shared" si="278"/>
        <v>5761.75</v>
      </c>
      <c r="CZ429">
        <f t="shared" si="279"/>
        <v>2850.55</v>
      </c>
      <c r="DC429" t="s">
        <v>5</v>
      </c>
      <c r="DD429" t="s">
        <v>5</v>
      </c>
      <c r="DE429" t="s">
        <v>127</v>
      </c>
      <c r="DF429" t="s">
        <v>127</v>
      </c>
      <c r="DG429" t="s">
        <v>128</v>
      </c>
      <c r="DH429" t="s">
        <v>5</v>
      </c>
      <c r="DI429" t="s">
        <v>128</v>
      </c>
      <c r="DJ429" t="s">
        <v>127</v>
      </c>
      <c r="DK429" t="s">
        <v>5</v>
      </c>
      <c r="DL429" t="s">
        <v>5</v>
      </c>
      <c r="DM429" t="s">
        <v>5</v>
      </c>
      <c r="DN429">
        <v>0</v>
      </c>
      <c r="DO429">
        <v>0</v>
      </c>
      <c r="DP429">
        <v>1</v>
      </c>
      <c r="DQ429">
        <v>1</v>
      </c>
      <c r="DU429">
        <v>1005</v>
      </c>
      <c r="DV429" t="s">
        <v>20</v>
      </c>
      <c r="DW429" t="s">
        <v>20</v>
      </c>
      <c r="DX429">
        <v>100</v>
      </c>
      <c r="EE429">
        <v>44314400</v>
      </c>
      <c r="EF429">
        <v>2</v>
      </c>
      <c r="EG429" t="s">
        <v>91</v>
      </c>
      <c r="EH429">
        <v>0</v>
      </c>
      <c r="EI429" t="s">
        <v>5</v>
      </c>
      <c r="EJ429">
        <v>1</v>
      </c>
      <c r="EK429">
        <v>15001</v>
      </c>
      <c r="EL429" t="s">
        <v>141</v>
      </c>
      <c r="EM429" t="s">
        <v>142</v>
      </c>
      <c r="EO429" t="s">
        <v>131</v>
      </c>
      <c r="EQ429">
        <v>0</v>
      </c>
      <c r="ER429">
        <v>2677.35</v>
      </c>
      <c r="ES429">
        <v>0</v>
      </c>
      <c r="ET429">
        <v>0</v>
      </c>
      <c r="EU429">
        <v>0</v>
      </c>
      <c r="EV429">
        <v>2677.35</v>
      </c>
      <c r="EW429">
        <v>241.42</v>
      </c>
      <c r="EX429">
        <v>0</v>
      </c>
      <c r="EY429">
        <v>0</v>
      </c>
      <c r="FQ429">
        <v>0</v>
      </c>
      <c r="FR429">
        <f t="shared" si="280"/>
        <v>0</v>
      </c>
      <c r="FS429">
        <v>0</v>
      </c>
      <c r="FT429" t="s">
        <v>94</v>
      </c>
      <c r="FU429" t="s">
        <v>95</v>
      </c>
      <c r="FX429">
        <v>94.5</v>
      </c>
      <c r="FY429">
        <v>46.75</v>
      </c>
      <c r="GA429" t="s">
        <v>5</v>
      </c>
      <c r="GD429">
        <v>1</v>
      </c>
      <c r="GF429">
        <v>-28323781</v>
      </c>
      <c r="GG429">
        <v>2</v>
      </c>
      <c r="GH429">
        <v>1</v>
      </c>
      <c r="GI429">
        <v>2</v>
      </c>
      <c r="GJ429">
        <v>0</v>
      </c>
      <c r="GK429">
        <v>0</v>
      </c>
      <c r="GL429">
        <f t="shared" si="281"/>
        <v>0</v>
      </c>
      <c r="GM429">
        <f t="shared" si="282"/>
        <v>14677.4</v>
      </c>
      <c r="GN429">
        <f t="shared" si="283"/>
        <v>14677.4</v>
      </c>
      <c r="GO429">
        <f t="shared" si="284"/>
        <v>0</v>
      </c>
      <c r="GP429">
        <f t="shared" si="285"/>
        <v>0</v>
      </c>
      <c r="GR429">
        <v>0</v>
      </c>
      <c r="GS429">
        <v>3</v>
      </c>
      <c r="GT429">
        <v>0</v>
      </c>
      <c r="GU429" t="s">
        <v>5</v>
      </c>
      <c r="GV429">
        <f t="shared" si="286"/>
        <v>0</v>
      </c>
      <c r="GW429">
        <v>1</v>
      </c>
      <c r="GX429">
        <f t="shared" si="287"/>
        <v>0</v>
      </c>
      <c r="HA429">
        <v>0</v>
      </c>
      <c r="HB429">
        <v>0</v>
      </c>
      <c r="HC429">
        <f t="shared" si="288"/>
        <v>0</v>
      </c>
      <c r="IK429">
        <v>0</v>
      </c>
    </row>
    <row r="430" spans="1:245" x14ac:dyDescent="0.2">
      <c r="A430">
        <v>18</v>
      </c>
      <c r="B430">
        <v>1</v>
      </c>
      <c r="C430">
        <v>172</v>
      </c>
      <c r="E430" t="s">
        <v>314</v>
      </c>
      <c r="F430" t="s">
        <v>315</v>
      </c>
      <c r="G430" t="s">
        <v>316</v>
      </c>
      <c r="H430" t="s">
        <v>170</v>
      </c>
      <c r="I430">
        <f>I429*J430</f>
        <v>0</v>
      </c>
      <c r="J430">
        <v>0</v>
      </c>
      <c r="O430">
        <f t="shared" si="254"/>
        <v>0</v>
      </c>
      <c r="P430">
        <f t="shared" si="255"/>
        <v>0</v>
      </c>
      <c r="Q430">
        <f t="shared" si="256"/>
        <v>0</v>
      </c>
      <c r="R430">
        <f t="shared" si="257"/>
        <v>0</v>
      </c>
      <c r="S430">
        <f t="shared" si="258"/>
        <v>0</v>
      </c>
      <c r="T430">
        <f t="shared" si="259"/>
        <v>0</v>
      </c>
      <c r="U430">
        <f t="shared" si="260"/>
        <v>0</v>
      </c>
      <c r="V430">
        <f t="shared" si="261"/>
        <v>0</v>
      </c>
      <c r="W430">
        <f t="shared" si="262"/>
        <v>0</v>
      </c>
      <c r="X430">
        <f t="shared" si="263"/>
        <v>0</v>
      </c>
      <c r="Y430">
        <f t="shared" si="264"/>
        <v>0</v>
      </c>
      <c r="AA430">
        <v>47538294</v>
      </c>
      <c r="AB430">
        <f t="shared" si="265"/>
        <v>2.4</v>
      </c>
      <c r="AC430">
        <f t="shared" si="266"/>
        <v>2.4</v>
      </c>
      <c r="AD430">
        <f>ROUND((((ET430)-(EU430))+AE430),1)</f>
        <v>0</v>
      </c>
      <c r="AE430">
        <f t="shared" ref="AE430:AF433" si="291">ROUND((EU430),1)</f>
        <v>0</v>
      </c>
      <c r="AF430">
        <f t="shared" si="291"/>
        <v>0</v>
      </c>
      <c r="AG430">
        <f t="shared" si="267"/>
        <v>0</v>
      </c>
      <c r="AH430">
        <f t="shared" ref="AH430:AI433" si="292">(EW430)</f>
        <v>0</v>
      </c>
      <c r="AI430">
        <f t="shared" si="292"/>
        <v>0</v>
      </c>
      <c r="AJ430">
        <f t="shared" si="268"/>
        <v>0</v>
      </c>
      <c r="AK430">
        <v>2.44</v>
      </c>
      <c r="AL430">
        <v>2.44</v>
      </c>
      <c r="AM430">
        <v>0</v>
      </c>
      <c r="AN430">
        <v>0</v>
      </c>
      <c r="AO430">
        <v>0</v>
      </c>
      <c r="AP430">
        <v>0</v>
      </c>
      <c r="AQ430">
        <v>0</v>
      </c>
      <c r="AR430">
        <v>0</v>
      </c>
      <c r="AS430">
        <v>0</v>
      </c>
      <c r="AT430">
        <v>95</v>
      </c>
      <c r="AU430">
        <v>47</v>
      </c>
      <c r="AV430">
        <v>1</v>
      </c>
      <c r="AW430">
        <v>1</v>
      </c>
      <c r="AZ430">
        <v>1</v>
      </c>
      <c r="BA430">
        <v>1</v>
      </c>
      <c r="BB430">
        <v>1</v>
      </c>
      <c r="BC430">
        <v>12.01</v>
      </c>
      <c r="BD430" t="s">
        <v>5</v>
      </c>
      <c r="BE430" t="s">
        <v>5</v>
      </c>
      <c r="BF430" t="s">
        <v>5</v>
      </c>
      <c r="BG430" t="s">
        <v>5</v>
      </c>
      <c r="BH430">
        <v>3</v>
      </c>
      <c r="BI430">
        <v>1</v>
      </c>
      <c r="BJ430" t="s">
        <v>317</v>
      </c>
      <c r="BM430">
        <v>15001</v>
      </c>
      <c r="BN430">
        <v>0</v>
      </c>
      <c r="BO430" t="s">
        <v>315</v>
      </c>
      <c r="BP430">
        <v>1</v>
      </c>
      <c r="BQ430">
        <v>2</v>
      </c>
      <c r="BR430">
        <v>0</v>
      </c>
      <c r="BS430">
        <v>1</v>
      </c>
      <c r="BT430">
        <v>1</v>
      </c>
      <c r="BU430">
        <v>1</v>
      </c>
      <c r="BV430">
        <v>1</v>
      </c>
      <c r="BW430">
        <v>1</v>
      </c>
      <c r="BX430">
        <v>1</v>
      </c>
      <c r="BY430" t="s">
        <v>5</v>
      </c>
      <c r="BZ430">
        <v>105</v>
      </c>
      <c r="CA430">
        <v>55</v>
      </c>
      <c r="CE430">
        <v>0</v>
      </c>
      <c r="CF430">
        <v>0</v>
      </c>
      <c r="CG430">
        <v>0</v>
      </c>
      <c r="CM430">
        <v>0</v>
      </c>
      <c r="CN430" t="s">
        <v>5</v>
      </c>
      <c r="CO430">
        <v>0</v>
      </c>
      <c r="CP430">
        <f t="shared" si="269"/>
        <v>0</v>
      </c>
      <c r="CQ430">
        <f t="shared" si="270"/>
        <v>28.823999999999998</v>
      </c>
      <c r="CR430">
        <f t="shared" si="271"/>
        <v>0</v>
      </c>
      <c r="CS430">
        <f t="shared" si="272"/>
        <v>0</v>
      </c>
      <c r="CT430">
        <f t="shared" si="273"/>
        <v>0</v>
      </c>
      <c r="CU430">
        <f t="shared" si="274"/>
        <v>0</v>
      </c>
      <c r="CV430">
        <f t="shared" si="275"/>
        <v>0</v>
      </c>
      <c r="CW430">
        <f t="shared" si="276"/>
        <v>0</v>
      </c>
      <c r="CX430">
        <f t="shared" si="277"/>
        <v>0</v>
      </c>
      <c r="CY430">
        <f t="shared" si="278"/>
        <v>0</v>
      </c>
      <c r="CZ430">
        <f t="shared" si="279"/>
        <v>0</v>
      </c>
      <c r="DC430" t="s">
        <v>5</v>
      </c>
      <c r="DD430" t="s">
        <v>5</v>
      </c>
      <c r="DE430" t="s">
        <v>5</v>
      </c>
      <c r="DF430" t="s">
        <v>5</v>
      </c>
      <c r="DG430" t="s">
        <v>5</v>
      </c>
      <c r="DH430" t="s">
        <v>5</v>
      </c>
      <c r="DI430" t="s">
        <v>5</v>
      </c>
      <c r="DJ430" t="s">
        <v>5</v>
      </c>
      <c r="DK430" t="s">
        <v>5</v>
      </c>
      <c r="DL430" t="s">
        <v>5</v>
      </c>
      <c r="DM430" t="s">
        <v>5</v>
      </c>
      <c r="DN430">
        <v>0</v>
      </c>
      <c r="DO430">
        <v>0</v>
      </c>
      <c r="DP430">
        <v>1</v>
      </c>
      <c r="DQ430">
        <v>1</v>
      </c>
      <c r="DU430">
        <v>1007</v>
      </c>
      <c r="DV430" t="s">
        <v>170</v>
      </c>
      <c r="DW430" t="s">
        <v>170</v>
      </c>
      <c r="DX430">
        <v>1</v>
      </c>
      <c r="EE430">
        <v>44314400</v>
      </c>
      <c r="EF430">
        <v>2</v>
      </c>
      <c r="EG430" t="s">
        <v>91</v>
      </c>
      <c r="EH430">
        <v>0</v>
      </c>
      <c r="EI430" t="s">
        <v>5</v>
      </c>
      <c r="EJ430">
        <v>1</v>
      </c>
      <c r="EK430">
        <v>15001</v>
      </c>
      <c r="EL430" t="s">
        <v>141</v>
      </c>
      <c r="EM430" t="s">
        <v>142</v>
      </c>
      <c r="EO430" t="s">
        <v>5</v>
      </c>
      <c r="EQ430">
        <v>0</v>
      </c>
      <c r="ER430">
        <v>2.44</v>
      </c>
      <c r="ES430">
        <v>2.44</v>
      </c>
      <c r="ET430">
        <v>0</v>
      </c>
      <c r="EU430">
        <v>0</v>
      </c>
      <c r="EV430">
        <v>0</v>
      </c>
      <c r="EW430">
        <v>0</v>
      </c>
      <c r="EX430">
        <v>0</v>
      </c>
      <c r="FQ430">
        <v>0</v>
      </c>
      <c r="FR430">
        <f t="shared" si="280"/>
        <v>0</v>
      </c>
      <c r="FS430">
        <v>0</v>
      </c>
      <c r="FT430" t="s">
        <v>94</v>
      </c>
      <c r="FU430" t="s">
        <v>95</v>
      </c>
      <c r="FX430">
        <v>94.5</v>
      </c>
      <c r="FY430">
        <v>46.75</v>
      </c>
      <c r="GA430" t="s">
        <v>5</v>
      </c>
      <c r="GD430">
        <v>1</v>
      </c>
      <c r="GF430">
        <v>261694468</v>
      </c>
      <c r="GG430">
        <v>2</v>
      </c>
      <c r="GH430">
        <v>1</v>
      </c>
      <c r="GI430">
        <v>2</v>
      </c>
      <c r="GJ430">
        <v>0</v>
      </c>
      <c r="GK430">
        <v>0</v>
      </c>
      <c r="GL430">
        <f t="shared" si="281"/>
        <v>0</v>
      </c>
      <c r="GM430">
        <f t="shared" si="282"/>
        <v>0</v>
      </c>
      <c r="GN430">
        <f t="shared" si="283"/>
        <v>0</v>
      </c>
      <c r="GO430">
        <f t="shared" si="284"/>
        <v>0</v>
      </c>
      <c r="GP430">
        <f t="shared" si="285"/>
        <v>0</v>
      </c>
      <c r="GR430">
        <v>0</v>
      </c>
      <c r="GS430">
        <v>3</v>
      </c>
      <c r="GT430">
        <v>0</v>
      </c>
      <c r="GU430" t="s">
        <v>5</v>
      </c>
      <c r="GV430">
        <f t="shared" si="286"/>
        <v>0</v>
      </c>
      <c r="GW430">
        <v>1</v>
      </c>
      <c r="GX430">
        <f t="shared" si="287"/>
        <v>0</v>
      </c>
      <c r="HA430">
        <v>0</v>
      </c>
      <c r="HB430">
        <v>0</v>
      </c>
      <c r="HC430">
        <f t="shared" si="288"/>
        <v>0</v>
      </c>
      <c r="IK430">
        <v>0</v>
      </c>
    </row>
    <row r="431" spans="1:245" x14ac:dyDescent="0.2">
      <c r="A431">
        <v>18</v>
      </c>
      <c r="B431">
        <v>1</v>
      </c>
      <c r="C431">
        <v>173</v>
      </c>
      <c r="E431" t="s">
        <v>318</v>
      </c>
      <c r="F431" t="s">
        <v>319</v>
      </c>
      <c r="G431" t="s">
        <v>320</v>
      </c>
      <c r="H431" t="s">
        <v>28</v>
      </c>
      <c r="I431">
        <f>I429*J431</f>
        <v>0</v>
      </c>
      <c r="J431">
        <v>0</v>
      </c>
      <c r="O431">
        <f t="shared" si="254"/>
        <v>0</v>
      </c>
      <c r="P431">
        <f t="shared" si="255"/>
        <v>0</v>
      </c>
      <c r="Q431">
        <f t="shared" si="256"/>
        <v>0</v>
      </c>
      <c r="R431">
        <f t="shared" si="257"/>
        <v>0</v>
      </c>
      <c r="S431">
        <f t="shared" si="258"/>
        <v>0</v>
      </c>
      <c r="T431">
        <f t="shared" si="259"/>
        <v>0</v>
      </c>
      <c r="U431">
        <f t="shared" si="260"/>
        <v>0</v>
      </c>
      <c r="V431">
        <f t="shared" si="261"/>
        <v>0</v>
      </c>
      <c r="W431">
        <f t="shared" si="262"/>
        <v>0</v>
      </c>
      <c r="X431">
        <f t="shared" si="263"/>
        <v>0</v>
      </c>
      <c r="Y431">
        <f t="shared" si="264"/>
        <v>0</v>
      </c>
      <c r="AA431">
        <v>47538294</v>
      </c>
      <c r="AB431">
        <f t="shared" si="265"/>
        <v>2500</v>
      </c>
      <c r="AC431">
        <f t="shared" si="266"/>
        <v>2500</v>
      </c>
      <c r="AD431">
        <f>ROUND((((ET431)-(EU431))+AE431),1)</f>
        <v>0</v>
      </c>
      <c r="AE431">
        <f t="shared" si="291"/>
        <v>0</v>
      </c>
      <c r="AF431">
        <f t="shared" si="291"/>
        <v>0</v>
      </c>
      <c r="AG431">
        <f t="shared" si="267"/>
        <v>0</v>
      </c>
      <c r="AH431">
        <f t="shared" si="292"/>
        <v>0</v>
      </c>
      <c r="AI431">
        <f t="shared" si="292"/>
        <v>0</v>
      </c>
      <c r="AJ431">
        <f t="shared" si="268"/>
        <v>0</v>
      </c>
      <c r="AK431">
        <v>2500</v>
      </c>
      <c r="AL431">
        <v>2500</v>
      </c>
      <c r="AM431">
        <v>0</v>
      </c>
      <c r="AN431">
        <v>0</v>
      </c>
      <c r="AO431">
        <v>0</v>
      </c>
      <c r="AP431">
        <v>0</v>
      </c>
      <c r="AQ431">
        <v>0</v>
      </c>
      <c r="AR431">
        <v>0</v>
      </c>
      <c r="AS431">
        <v>0</v>
      </c>
      <c r="AT431">
        <v>95</v>
      </c>
      <c r="AU431">
        <v>47</v>
      </c>
      <c r="AV431">
        <v>1</v>
      </c>
      <c r="AW431">
        <v>1</v>
      </c>
      <c r="AZ431">
        <v>1</v>
      </c>
      <c r="BA431">
        <v>1</v>
      </c>
      <c r="BB431">
        <v>1</v>
      </c>
      <c r="BC431">
        <v>21.49</v>
      </c>
      <c r="BD431" t="s">
        <v>5</v>
      </c>
      <c r="BE431" t="s">
        <v>5</v>
      </c>
      <c r="BF431" t="s">
        <v>5</v>
      </c>
      <c r="BG431" t="s">
        <v>5</v>
      </c>
      <c r="BH431">
        <v>3</v>
      </c>
      <c r="BI431">
        <v>1</v>
      </c>
      <c r="BJ431" t="s">
        <v>321</v>
      </c>
      <c r="BM431">
        <v>15001</v>
      </c>
      <c r="BN431">
        <v>0</v>
      </c>
      <c r="BO431" t="s">
        <v>319</v>
      </c>
      <c r="BP431">
        <v>1</v>
      </c>
      <c r="BQ431">
        <v>2</v>
      </c>
      <c r="BR431">
        <v>0</v>
      </c>
      <c r="BS431">
        <v>1</v>
      </c>
      <c r="BT431">
        <v>1</v>
      </c>
      <c r="BU431">
        <v>1</v>
      </c>
      <c r="BV431">
        <v>1</v>
      </c>
      <c r="BW431">
        <v>1</v>
      </c>
      <c r="BX431">
        <v>1</v>
      </c>
      <c r="BY431" t="s">
        <v>5</v>
      </c>
      <c r="BZ431">
        <v>105</v>
      </c>
      <c r="CA431">
        <v>55</v>
      </c>
      <c r="CE431">
        <v>0</v>
      </c>
      <c r="CF431">
        <v>0</v>
      </c>
      <c r="CG431">
        <v>0</v>
      </c>
      <c r="CM431">
        <v>0</v>
      </c>
      <c r="CN431" t="s">
        <v>5</v>
      </c>
      <c r="CO431">
        <v>0</v>
      </c>
      <c r="CP431">
        <f t="shared" si="269"/>
        <v>0</v>
      </c>
      <c r="CQ431">
        <f t="shared" si="270"/>
        <v>53724.999999999993</v>
      </c>
      <c r="CR431">
        <f t="shared" si="271"/>
        <v>0</v>
      </c>
      <c r="CS431">
        <f t="shared" si="272"/>
        <v>0</v>
      </c>
      <c r="CT431">
        <f t="shared" si="273"/>
        <v>0</v>
      </c>
      <c r="CU431">
        <f t="shared" si="274"/>
        <v>0</v>
      </c>
      <c r="CV431">
        <f t="shared" si="275"/>
        <v>0</v>
      </c>
      <c r="CW431">
        <f t="shared" si="276"/>
        <v>0</v>
      </c>
      <c r="CX431">
        <f t="shared" si="277"/>
        <v>0</v>
      </c>
      <c r="CY431">
        <f t="shared" si="278"/>
        <v>0</v>
      </c>
      <c r="CZ431">
        <f t="shared" si="279"/>
        <v>0</v>
      </c>
      <c r="DC431" t="s">
        <v>5</v>
      </c>
      <c r="DD431" t="s">
        <v>5</v>
      </c>
      <c r="DE431" t="s">
        <v>5</v>
      </c>
      <c r="DF431" t="s">
        <v>5</v>
      </c>
      <c r="DG431" t="s">
        <v>5</v>
      </c>
      <c r="DH431" t="s">
        <v>5</v>
      </c>
      <c r="DI431" t="s">
        <v>5</v>
      </c>
      <c r="DJ431" t="s">
        <v>5</v>
      </c>
      <c r="DK431" t="s">
        <v>5</v>
      </c>
      <c r="DL431" t="s">
        <v>5</v>
      </c>
      <c r="DM431" t="s">
        <v>5</v>
      </c>
      <c r="DN431">
        <v>0</v>
      </c>
      <c r="DO431">
        <v>0</v>
      </c>
      <c r="DP431">
        <v>1</v>
      </c>
      <c r="DQ431">
        <v>1</v>
      </c>
      <c r="DU431">
        <v>1009</v>
      </c>
      <c r="DV431" t="s">
        <v>28</v>
      </c>
      <c r="DW431" t="s">
        <v>28</v>
      </c>
      <c r="DX431">
        <v>1000</v>
      </c>
      <c r="EE431">
        <v>44314400</v>
      </c>
      <c r="EF431">
        <v>2</v>
      </c>
      <c r="EG431" t="s">
        <v>91</v>
      </c>
      <c r="EH431">
        <v>0</v>
      </c>
      <c r="EI431" t="s">
        <v>5</v>
      </c>
      <c r="EJ431">
        <v>1</v>
      </c>
      <c r="EK431">
        <v>15001</v>
      </c>
      <c r="EL431" t="s">
        <v>141</v>
      </c>
      <c r="EM431" t="s">
        <v>142</v>
      </c>
      <c r="EO431" t="s">
        <v>5</v>
      </c>
      <c r="EQ431">
        <v>0</v>
      </c>
      <c r="ER431">
        <v>2500</v>
      </c>
      <c r="ES431">
        <v>2500</v>
      </c>
      <c r="ET431">
        <v>0</v>
      </c>
      <c r="EU431">
        <v>0</v>
      </c>
      <c r="EV431">
        <v>0</v>
      </c>
      <c r="EW431">
        <v>0</v>
      </c>
      <c r="EX431">
        <v>0</v>
      </c>
      <c r="FQ431">
        <v>0</v>
      </c>
      <c r="FR431">
        <f t="shared" si="280"/>
        <v>0</v>
      </c>
      <c r="FS431">
        <v>0</v>
      </c>
      <c r="FT431" t="s">
        <v>94</v>
      </c>
      <c r="FU431" t="s">
        <v>95</v>
      </c>
      <c r="FX431">
        <v>94.5</v>
      </c>
      <c r="FY431">
        <v>46.75</v>
      </c>
      <c r="GA431" t="s">
        <v>5</v>
      </c>
      <c r="GD431">
        <v>1</v>
      </c>
      <c r="GF431">
        <v>2066768608</v>
      </c>
      <c r="GG431">
        <v>2</v>
      </c>
      <c r="GH431">
        <v>1</v>
      </c>
      <c r="GI431">
        <v>2</v>
      </c>
      <c r="GJ431">
        <v>0</v>
      </c>
      <c r="GK431">
        <v>0</v>
      </c>
      <c r="GL431">
        <f t="shared" si="281"/>
        <v>0</v>
      </c>
      <c r="GM431">
        <f t="shared" si="282"/>
        <v>0</v>
      </c>
      <c r="GN431">
        <f t="shared" si="283"/>
        <v>0</v>
      </c>
      <c r="GO431">
        <f t="shared" si="284"/>
        <v>0</v>
      </c>
      <c r="GP431">
        <f t="shared" si="285"/>
        <v>0</v>
      </c>
      <c r="GR431">
        <v>0</v>
      </c>
      <c r="GS431">
        <v>3</v>
      </c>
      <c r="GT431">
        <v>0</v>
      </c>
      <c r="GU431" t="s">
        <v>5</v>
      </c>
      <c r="GV431">
        <f t="shared" si="286"/>
        <v>0</v>
      </c>
      <c r="GW431">
        <v>1</v>
      </c>
      <c r="GX431">
        <f t="shared" si="287"/>
        <v>0</v>
      </c>
      <c r="HA431">
        <v>0</v>
      </c>
      <c r="HB431">
        <v>0</v>
      </c>
      <c r="HC431">
        <f t="shared" si="288"/>
        <v>0</v>
      </c>
      <c r="IK431">
        <v>0</v>
      </c>
    </row>
    <row r="432" spans="1:245" x14ac:dyDescent="0.2">
      <c r="A432">
        <v>18</v>
      </c>
      <c r="B432">
        <v>1</v>
      </c>
      <c r="C432">
        <v>174</v>
      </c>
      <c r="E432" t="s">
        <v>322</v>
      </c>
      <c r="F432" t="s">
        <v>300</v>
      </c>
      <c r="G432" t="s">
        <v>301</v>
      </c>
      <c r="H432" t="s">
        <v>113</v>
      </c>
      <c r="I432">
        <f>I429*J432</f>
        <v>6.3</v>
      </c>
      <c r="J432">
        <v>105</v>
      </c>
      <c r="O432">
        <f t="shared" si="254"/>
        <v>6188</v>
      </c>
      <c r="P432">
        <f t="shared" si="255"/>
        <v>6188</v>
      </c>
      <c r="Q432">
        <f t="shared" si="256"/>
        <v>0</v>
      </c>
      <c r="R432">
        <f t="shared" si="257"/>
        <v>0</v>
      </c>
      <c r="S432">
        <f t="shared" si="258"/>
        <v>0</v>
      </c>
      <c r="T432">
        <f t="shared" si="259"/>
        <v>0</v>
      </c>
      <c r="U432">
        <f t="shared" si="260"/>
        <v>0</v>
      </c>
      <c r="V432">
        <f t="shared" si="261"/>
        <v>0</v>
      </c>
      <c r="W432">
        <f t="shared" si="262"/>
        <v>0</v>
      </c>
      <c r="X432">
        <f t="shared" si="263"/>
        <v>0</v>
      </c>
      <c r="Y432">
        <f t="shared" si="264"/>
        <v>0</v>
      </c>
      <c r="AA432">
        <v>47538294</v>
      </c>
      <c r="AB432">
        <f t="shared" si="265"/>
        <v>194.5</v>
      </c>
      <c r="AC432">
        <f t="shared" si="266"/>
        <v>194.5</v>
      </c>
      <c r="AD432">
        <f>ROUND((((ET432)-(EU432))+AE432),1)</f>
        <v>0</v>
      </c>
      <c r="AE432">
        <f t="shared" si="291"/>
        <v>0</v>
      </c>
      <c r="AF432">
        <f t="shared" si="291"/>
        <v>0</v>
      </c>
      <c r="AG432">
        <f t="shared" si="267"/>
        <v>0</v>
      </c>
      <c r="AH432">
        <f t="shared" si="292"/>
        <v>0</v>
      </c>
      <c r="AI432">
        <f t="shared" si="292"/>
        <v>0</v>
      </c>
      <c r="AJ432">
        <f t="shared" si="268"/>
        <v>0</v>
      </c>
      <c r="AK432">
        <v>194.45</v>
      </c>
      <c r="AL432">
        <v>194.45</v>
      </c>
      <c r="AM432">
        <v>0</v>
      </c>
      <c r="AN432">
        <v>0</v>
      </c>
      <c r="AO432">
        <v>0</v>
      </c>
      <c r="AP432">
        <v>0</v>
      </c>
      <c r="AQ432">
        <v>0</v>
      </c>
      <c r="AR432">
        <v>0</v>
      </c>
      <c r="AS432">
        <v>0</v>
      </c>
      <c r="AT432">
        <v>95</v>
      </c>
      <c r="AU432">
        <v>47</v>
      </c>
      <c r="AV432">
        <v>1</v>
      </c>
      <c r="AW432">
        <v>1</v>
      </c>
      <c r="AZ432">
        <v>1</v>
      </c>
      <c r="BA432">
        <v>1</v>
      </c>
      <c r="BB432">
        <v>1</v>
      </c>
      <c r="BC432">
        <v>5.05</v>
      </c>
      <c r="BD432" t="s">
        <v>5</v>
      </c>
      <c r="BE432" t="s">
        <v>5</v>
      </c>
      <c r="BF432" t="s">
        <v>5</v>
      </c>
      <c r="BG432" t="s">
        <v>5</v>
      </c>
      <c r="BH432">
        <v>3</v>
      </c>
      <c r="BI432">
        <v>1</v>
      </c>
      <c r="BJ432" t="s">
        <v>302</v>
      </c>
      <c r="BM432">
        <v>15001</v>
      </c>
      <c r="BN432">
        <v>0</v>
      </c>
      <c r="BO432" t="s">
        <v>300</v>
      </c>
      <c r="BP432">
        <v>1</v>
      </c>
      <c r="BQ432">
        <v>2</v>
      </c>
      <c r="BR432">
        <v>0</v>
      </c>
      <c r="BS432">
        <v>1</v>
      </c>
      <c r="BT432">
        <v>1</v>
      </c>
      <c r="BU432">
        <v>1</v>
      </c>
      <c r="BV432">
        <v>1</v>
      </c>
      <c r="BW432">
        <v>1</v>
      </c>
      <c r="BX432">
        <v>1</v>
      </c>
      <c r="BY432" t="s">
        <v>5</v>
      </c>
      <c r="BZ432">
        <v>105</v>
      </c>
      <c r="CA432">
        <v>55</v>
      </c>
      <c r="CE432">
        <v>0</v>
      </c>
      <c r="CF432">
        <v>0</v>
      </c>
      <c r="CG432">
        <v>0</v>
      </c>
      <c r="CM432">
        <v>0</v>
      </c>
      <c r="CN432" t="s">
        <v>5</v>
      </c>
      <c r="CO432">
        <v>0</v>
      </c>
      <c r="CP432">
        <f t="shared" si="269"/>
        <v>6188</v>
      </c>
      <c r="CQ432">
        <f t="shared" si="270"/>
        <v>982.22499999999991</v>
      </c>
      <c r="CR432">
        <f t="shared" si="271"/>
        <v>0</v>
      </c>
      <c r="CS432">
        <f t="shared" si="272"/>
        <v>0</v>
      </c>
      <c r="CT432">
        <f t="shared" si="273"/>
        <v>0</v>
      </c>
      <c r="CU432">
        <f t="shared" si="274"/>
        <v>0</v>
      </c>
      <c r="CV432">
        <f t="shared" si="275"/>
        <v>0</v>
      </c>
      <c r="CW432">
        <f t="shared" si="276"/>
        <v>0</v>
      </c>
      <c r="CX432">
        <f t="shared" si="277"/>
        <v>0</v>
      </c>
      <c r="CY432">
        <f t="shared" si="278"/>
        <v>0</v>
      </c>
      <c r="CZ432">
        <f t="shared" si="279"/>
        <v>0</v>
      </c>
      <c r="DC432" t="s">
        <v>5</v>
      </c>
      <c r="DD432" t="s">
        <v>5</v>
      </c>
      <c r="DE432" t="s">
        <v>5</v>
      </c>
      <c r="DF432" t="s">
        <v>5</v>
      </c>
      <c r="DG432" t="s">
        <v>5</v>
      </c>
      <c r="DH432" t="s">
        <v>5</v>
      </c>
      <c r="DI432" t="s">
        <v>5</v>
      </c>
      <c r="DJ432" t="s">
        <v>5</v>
      </c>
      <c r="DK432" t="s">
        <v>5</v>
      </c>
      <c r="DL432" t="s">
        <v>5</v>
      </c>
      <c r="DM432" t="s">
        <v>5</v>
      </c>
      <c r="DN432">
        <v>0</v>
      </c>
      <c r="DO432">
        <v>0</v>
      </c>
      <c r="DP432">
        <v>1</v>
      </c>
      <c r="DQ432">
        <v>1</v>
      </c>
      <c r="DU432">
        <v>1005</v>
      </c>
      <c r="DV432" t="s">
        <v>113</v>
      </c>
      <c r="DW432" t="s">
        <v>113</v>
      </c>
      <c r="DX432">
        <v>1</v>
      </c>
      <c r="EE432">
        <v>44314400</v>
      </c>
      <c r="EF432">
        <v>2</v>
      </c>
      <c r="EG432" t="s">
        <v>91</v>
      </c>
      <c r="EH432">
        <v>0</v>
      </c>
      <c r="EI432" t="s">
        <v>5</v>
      </c>
      <c r="EJ432">
        <v>1</v>
      </c>
      <c r="EK432">
        <v>15001</v>
      </c>
      <c r="EL432" t="s">
        <v>141</v>
      </c>
      <c r="EM432" t="s">
        <v>142</v>
      </c>
      <c r="EO432" t="s">
        <v>5</v>
      </c>
      <c r="EQ432">
        <v>0</v>
      </c>
      <c r="ER432">
        <v>194.45</v>
      </c>
      <c r="ES432">
        <v>194.45</v>
      </c>
      <c r="ET432">
        <v>0</v>
      </c>
      <c r="EU432">
        <v>0</v>
      </c>
      <c r="EV432">
        <v>0</v>
      </c>
      <c r="EW432">
        <v>0</v>
      </c>
      <c r="EX432">
        <v>0</v>
      </c>
      <c r="FQ432">
        <v>0</v>
      </c>
      <c r="FR432">
        <f t="shared" si="280"/>
        <v>0</v>
      </c>
      <c r="FS432">
        <v>0</v>
      </c>
      <c r="FT432" t="s">
        <v>94</v>
      </c>
      <c r="FU432" t="s">
        <v>95</v>
      </c>
      <c r="FX432">
        <v>94.5</v>
      </c>
      <c r="FY432">
        <v>46.75</v>
      </c>
      <c r="GA432" t="s">
        <v>5</v>
      </c>
      <c r="GD432">
        <v>1</v>
      </c>
      <c r="GF432">
        <v>1235583917</v>
      </c>
      <c r="GG432">
        <v>2</v>
      </c>
      <c r="GH432">
        <v>1</v>
      </c>
      <c r="GI432">
        <v>2</v>
      </c>
      <c r="GJ432">
        <v>0</v>
      </c>
      <c r="GK432">
        <v>0</v>
      </c>
      <c r="GL432">
        <f t="shared" si="281"/>
        <v>0</v>
      </c>
      <c r="GM432">
        <f t="shared" si="282"/>
        <v>6188</v>
      </c>
      <c r="GN432">
        <f t="shared" si="283"/>
        <v>6188</v>
      </c>
      <c r="GO432">
        <f t="shared" si="284"/>
        <v>0</v>
      </c>
      <c r="GP432">
        <f t="shared" si="285"/>
        <v>0</v>
      </c>
      <c r="GR432">
        <v>0</v>
      </c>
      <c r="GS432">
        <v>3</v>
      </c>
      <c r="GT432">
        <v>0</v>
      </c>
      <c r="GU432" t="s">
        <v>5</v>
      </c>
      <c r="GV432">
        <f t="shared" si="286"/>
        <v>0</v>
      </c>
      <c r="GW432">
        <v>1</v>
      </c>
      <c r="GX432">
        <f t="shared" si="287"/>
        <v>0</v>
      </c>
      <c r="HA432">
        <v>0</v>
      </c>
      <c r="HB432">
        <v>0</v>
      </c>
      <c r="HC432">
        <f t="shared" si="288"/>
        <v>0</v>
      </c>
      <c r="IK432">
        <v>0</v>
      </c>
    </row>
    <row r="433" spans="1:245" x14ac:dyDescent="0.2">
      <c r="A433">
        <v>18</v>
      </c>
      <c r="B433">
        <v>1</v>
      </c>
      <c r="C433">
        <v>175</v>
      </c>
      <c r="E433" t="s">
        <v>323</v>
      </c>
      <c r="F433" t="s">
        <v>307</v>
      </c>
      <c r="G433" t="s">
        <v>308</v>
      </c>
      <c r="H433" t="s">
        <v>28</v>
      </c>
      <c r="I433">
        <f>I429*J433</f>
        <v>7.1999999999999995E-2</v>
      </c>
      <c r="J433">
        <v>1.2</v>
      </c>
      <c r="O433">
        <f t="shared" si="254"/>
        <v>3858.2</v>
      </c>
      <c r="P433">
        <f t="shared" si="255"/>
        <v>3858.2</v>
      </c>
      <c r="Q433">
        <f t="shared" si="256"/>
        <v>0</v>
      </c>
      <c r="R433">
        <f t="shared" si="257"/>
        <v>0</v>
      </c>
      <c r="S433">
        <f t="shared" si="258"/>
        <v>0</v>
      </c>
      <c r="T433">
        <f t="shared" si="259"/>
        <v>0</v>
      </c>
      <c r="U433">
        <f t="shared" si="260"/>
        <v>0</v>
      </c>
      <c r="V433">
        <f t="shared" si="261"/>
        <v>0</v>
      </c>
      <c r="W433">
        <f t="shared" si="262"/>
        <v>0</v>
      </c>
      <c r="X433">
        <f t="shared" si="263"/>
        <v>0</v>
      </c>
      <c r="Y433">
        <f t="shared" si="264"/>
        <v>0</v>
      </c>
      <c r="AA433">
        <v>47538294</v>
      </c>
      <c r="AB433">
        <f t="shared" si="265"/>
        <v>7340.6</v>
      </c>
      <c r="AC433">
        <f t="shared" si="266"/>
        <v>7340.6</v>
      </c>
      <c r="AD433">
        <f>ROUND((((ET433)-(EU433))+AE433),1)</f>
        <v>0</v>
      </c>
      <c r="AE433">
        <f t="shared" si="291"/>
        <v>0</v>
      </c>
      <c r="AF433">
        <f t="shared" si="291"/>
        <v>0</v>
      </c>
      <c r="AG433">
        <f t="shared" si="267"/>
        <v>0</v>
      </c>
      <c r="AH433">
        <f t="shared" si="292"/>
        <v>0</v>
      </c>
      <c r="AI433">
        <f t="shared" si="292"/>
        <v>0</v>
      </c>
      <c r="AJ433">
        <f t="shared" si="268"/>
        <v>0</v>
      </c>
      <c r="AK433">
        <v>7340.57</v>
      </c>
      <c r="AL433">
        <v>7340.57</v>
      </c>
      <c r="AM433">
        <v>0</v>
      </c>
      <c r="AN433">
        <v>0</v>
      </c>
      <c r="AO433">
        <v>0</v>
      </c>
      <c r="AP433">
        <v>0</v>
      </c>
      <c r="AQ433">
        <v>0</v>
      </c>
      <c r="AR433">
        <v>0</v>
      </c>
      <c r="AS433">
        <v>0</v>
      </c>
      <c r="AT433">
        <v>95</v>
      </c>
      <c r="AU433">
        <v>47</v>
      </c>
      <c r="AV433">
        <v>1</v>
      </c>
      <c r="AW433">
        <v>1</v>
      </c>
      <c r="AZ433">
        <v>1</v>
      </c>
      <c r="BA433">
        <v>1</v>
      </c>
      <c r="BB433">
        <v>1</v>
      </c>
      <c r="BC433">
        <v>7.3</v>
      </c>
      <c r="BD433" t="s">
        <v>5</v>
      </c>
      <c r="BE433" t="s">
        <v>5</v>
      </c>
      <c r="BF433" t="s">
        <v>5</v>
      </c>
      <c r="BG433" t="s">
        <v>5</v>
      </c>
      <c r="BH433">
        <v>3</v>
      </c>
      <c r="BI433">
        <v>1</v>
      </c>
      <c r="BJ433" t="s">
        <v>309</v>
      </c>
      <c r="BM433">
        <v>15001</v>
      </c>
      <c r="BN433">
        <v>0</v>
      </c>
      <c r="BO433" t="s">
        <v>307</v>
      </c>
      <c r="BP433">
        <v>1</v>
      </c>
      <c r="BQ433">
        <v>2</v>
      </c>
      <c r="BR433">
        <v>0</v>
      </c>
      <c r="BS433">
        <v>1</v>
      </c>
      <c r="BT433">
        <v>1</v>
      </c>
      <c r="BU433">
        <v>1</v>
      </c>
      <c r="BV433">
        <v>1</v>
      </c>
      <c r="BW433">
        <v>1</v>
      </c>
      <c r="BX433">
        <v>1</v>
      </c>
      <c r="BY433" t="s">
        <v>5</v>
      </c>
      <c r="BZ433">
        <v>105</v>
      </c>
      <c r="CA433">
        <v>55</v>
      </c>
      <c r="CE433">
        <v>0</v>
      </c>
      <c r="CF433">
        <v>0</v>
      </c>
      <c r="CG433">
        <v>0</v>
      </c>
      <c r="CM433">
        <v>0</v>
      </c>
      <c r="CN433" t="s">
        <v>5</v>
      </c>
      <c r="CO433">
        <v>0</v>
      </c>
      <c r="CP433">
        <f t="shared" si="269"/>
        <v>3858.2</v>
      </c>
      <c r="CQ433">
        <f t="shared" si="270"/>
        <v>53586.380000000005</v>
      </c>
      <c r="CR433">
        <f t="shared" si="271"/>
        <v>0</v>
      </c>
      <c r="CS433">
        <f t="shared" si="272"/>
        <v>0</v>
      </c>
      <c r="CT433">
        <f t="shared" si="273"/>
        <v>0</v>
      </c>
      <c r="CU433">
        <f t="shared" si="274"/>
        <v>0</v>
      </c>
      <c r="CV433">
        <f t="shared" si="275"/>
        <v>0</v>
      </c>
      <c r="CW433">
        <f t="shared" si="276"/>
        <v>0</v>
      </c>
      <c r="CX433">
        <f t="shared" si="277"/>
        <v>0</v>
      </c>
      <c r="CY433">
        <f t="shared" si="278"/>
        <v>0</v>
      </c>
      <c r="CZ433">
        <f t="shared" si="279"/>
        <v>0</v>
      </c>
      <c r="DC433" t="s">
        <v>5</v>
      </c>
      <c r="DD433" t="s">
        <v>5</v>
      </c>
      <c r="DE433" t="s">
        <v>5</v>
      </c>
      <c r="DF433" t="s">
        <v>5</v>
      </c>
      <c r="DG433" t="s">
        <v>5</v>
      </c>
      <c r="DH433" t="s">
        <v>5</v>
      </c>
      <c r="DI433" t="s">
        <v>5</v>
      </c>
      <c r="DJ433" t="s">
        <v>5</v>
      </c>
      <c r="DK433" t="s">
        <v>5</v>
      </c>
      <c r="DL433" t="s">
        <v>5</v>
      </c>
      <c r="DM433" t="s">
        <v>5</v>
      </c>
      <c r="DN433">
        <v>0</v>
      </c>
      <c r="DO433">
        <v>0</v>
      </c>
      <c r="DP433">
        <v>1</v>
      </c>
      <c r="DQ433">
        <v>1</v>
      </c>
      <c r="DU433">
        <v>1009</v>
      </c>
      <c r="DV433" t="s">
        <v>28</v>
      </c>
      <c r="DW433" t="s">
        <v>28</v>
      </c>
      <c r="DX433">
        <v>1000</v>
      </c>
      <c r="EE433">
        <v>44314400</v>
      </c>
      <c r="EF433">
        <v>2</v>
      </c>
      <c r="EG433" t="s">
        <v>91</v>
      </c>
      <c r="EH433">
        <v>0</v>
      </c>
      <c r="EI433" t="s">
        <v>5</v>
      </c>
      <c r="EJ433">
        <v>1</v>
      </c>
      <c r="EK433">
        <v>15001</v>
      </c>
      <c r="EL433" t="s">
        <v>141</v>
      </c>
      <c r="EM433" t="s">
        <v>142</v>
      </c>
      <c r="EO433" t="s">
        <v>5</v>
      </c>
      <c r="EQ433">
        <v>0</v>
      </c>
      <c r="ER433">
        <v>7340.57</v>
      </c>
      <c r="ES433">
        <v>7340.57</v>
      </c>
      <c r="ET433">
        <v>0</v>
      </c>
      <c r="EU433">
        <v>0</v>
      </c>
      <c r="EV433">
        <v>0</v>
      </c>
      <c r="EW433">
        <v>0</v>
      </c>
      <c r="EX433">
        <v>0</v>
      </c>
      <c r="FQ433">
        <v>0</v>
      </c>
      <c r="FR433">
        <f t="shared" si="280"/>
        <v>0</v>
      </c>
      <c r="FS433">
        <v>0</v>
      </c>
      <c r="FT433" t="s">
        <v>94</v>
      </c>
      <c r="FU433" t="s">
        <v>95</v>
      </c>
      <c r="FX433">
        <v>94.5</v>
      </c>
      <c r="FY433">
        <v>46.75</v>
      </c>
      <c r="GA433" t="s">
        <v>5</v>
      </c>
      <c r="GD433">
        <v>1</v>
      </c>
      <c r="GF433">
        <v>288897855</v>
      </c>
      <c r="GG433">
        <v>2</v>
      </c>
      <c r="GH433">
        <v>1</v>
      </c>
      <c r="GI433">
        <v>2</v>
      </c>
      <c r="GJ433">
        <v>0</v>
      </c>
      <c r="GK433">
        <v>0</v>
      </c>
      <c r="GL433">
        <f t="shared" si="281"/>
        <v>0</v>
      </c>
      <c r="GM433">
        <f t="shared" si="282"/>
        <v>3858.2</v>
      </c>
      <c r="GN433">
        <f t="shared" si="283"/>
        <v>3858.2</v>
      </c>
      <c r="GO433">
        <f t="shared" si="284"/>
        <v>0</v>
      </c>
      <c r="GP433">
        <f t="shared" si="285"/>
        <v>0</v>
      </c>
      <c r="GR433">
        <v>0</v>
      </c>
      <c r="GS433">
        <v>3</v>
      </c>
      <c r="GT433">
        <v>0</v>
      </c>
      <c r="GU433" t="s">
        <v>5</v>
      </c>
      <c r="GV433">
        <f t="shared" si="286"/>
        <v>0</v>
      </c>
      <c r="GW433">
        <v>1</v>
      </c>
      <c r="GX433">
        <f t="shared" si="287"/>
        <v>0</v>
      </c>
      <c r="HA433">
        <v>0</v>
      </c>
      <c r="HB433">
        <v>0</v>
      </c>
      <c r="HC433">
        <f t="shared" si="288"/>
        <v>0</v>
      </c>
      <c r="IK433">
        <v>0</v>
      </c>
    </row>
    <row r="435" spans="1:245" x14ac:dyDescent="0.2">
      <c r="A435" s="2">
        <v>51</v>
      </c>
      <c r="B435" s="2">
        <f>B417</f>
        <v>1</v>
      </c>
      <c r="C435" s="2">
        <f>A417</f>
        <v>4</v>
      </c>
      <c r="D435" s="2">
        <f>ROW(A417)</f>
        <v>417</v>
      </c>
      <c r="E435" s="2"/>
      <c r="F435" s="2" t="str">
        <f>IF(F417&lt;&gt;"",F417,"")</f>
        <v>Новый раздел</v>
      </c>
      <c r="G435" s="2" t="str">
        <f>IF(G417&lt;&gt;"",G417,"")</f>
        <v>Наружние работы</v>
      </c>
      <c r="H435" s="2">
        <v>0</v>
      </c>
      <c r="I435" s="2"/>
      <c r="J435" s="2"/>
      <c r="K435" s="2"/>
      <c r="L435" s="2"/>
      <c r="M435" s="2"/>
      <c r="N435" s="2"/>
      <c r="O435" s="2">
        <f t="shared" ref="O435:T435" si="293">ROUND(AB435,1)</f>
        <v>27132</v>
      </c>
      <c r="P435" s="2">
        <f t="shared" si="293"/>
        <v>16169.4</v>
      </c>
      <c r="Q435" s="2">
        <f t="shared" si="293"/>
        <v>48.1</v>
      </c>
      <c r="R435" s="2">
        <f t="shared" si="293"/>
        <v>37.799999999999997</v>
      </c>
      <c r="S435" s="2">
        <f t="shared" si="293"/>
        <v>10914.5</v>
      </c>
      <c r="T435" s="2">
        <f t="shared" si="293"/>
        <v>0</v>
      </c>
      <c r="U435" s="2">
        <f>AH435</f>
        <v>32.749113499999993</v>
      </c>
      <c r="V435" s="2">
        <f>AI435</f>
        <v>0.10591249999999999</v>
      </c>
      <c r="W435" s="2">
        <f>ROUND(AJ435,1)</f>
        <v>0</v>
      </c>
      <c r="X435" s="2">
        <f>ROUND(AK435,1)</f>
        <v>10404.700000000001</v>
      </c>
      <c r="Y435" s="2">
        <f>ROUND(AL435,1)</f>
        <v>5147.6000000000004</v>
      </c>
      <c r="Z435" s="2"/>
      <c r="AA435" s="2"/>
      <c r="AB435" s="2">
        <f>ROUND(SUMIF(AA421:AA433,"=47538294",O421:O433),1)</f>
        <v>27132</v>
      </c>
      <c r="AC435" s="2">
        <f>ROUND(SUMIF(AA421:AA433,"=47538294",P421:P433),1)</f>
        <v>16169.4</v>
      </c>
      <c r="AD435" s="2">
        <f>ROUND(SUMIF(AA421:AA433,"=47538294",Q421:Q433),1)</f>
        <v>48.1</v>
      </c>
      <c r="AE435" s="2">
        <f>ROUND(SUMIF(AA421:AA433,"=47538294",R421:R433),1)</f>
        <v>37.799999999999997</v>
      </c>
      <c r="AF435" s="2">
        <f>ROUND(SUMIF(AA421:AA433,"=47538294",S421:S433),1)</f>
        <v>10914.5</v>
      </c>
      <c r="AG435" s="2">
        <f>ROUND(SUMIF(AA421:AA433,"=47538294",T421:T433),1)</f>
        <v>0</v>
      </c>
      <c r="AH435" s="2">
        <f>SUMIF(AA421:AA433,"=47538294",U421:U433)</f>
        <v>32.749113499999993</v>
      </c>
      <c r="AI435" s="2">
        <f>SUMIF(AA421:AA433,"=47538294",V421:V433)</f>
        <v>0.10591249999999999</v>
      </c>
      <c r="AJ435" s="2">
        <f>ROUND(SUMIF(AA421:AA433,"=47538294",W421:W433),1)</f>
        <v>0</v>
      </c>
      <c r="AK435" s="2">
        <f>ROUND(SUMIF(AA421:AA433,"=47538294",X421:X433),1)</f>
        <v>10404.700000000001</v>
      </c>
      <c r="AL435" s="2">
        <f>ROUND(SUMIF(AA421:AA433,"=47538294",Y421:Y433),1)</f>
        <v>5147.6000000000004</v>
      </c>
      <c r="AM435" s="2"/>
      <c r="AN435" s="2"/>
      <c r="AO435" s="2">
        <f t="shared" ref="AO435:BD435" si="294">ROUND(BX435,1)</f>
        <v>0</v>
      </c>
      <c r="AP435" s="2">
        <f t="shared" si="294"/>
        <v>0</v>
      </c>
      <c r="AQ435" s="2">
        <f t="shared" si="294"/>
        <v>0</v>
      </c>
      <c r="AR435" s="2">
        <f t="shared" si="294"/>
        <v>42684.3</v>
      </c>
      <c r="AS435" s="2">
        <f t="shared" si="294"/>
        <v>42684.3</v>
      </c>
      <c r="AT435" s="2">
        <f t="shared" si="294"/>
        <v>0</v>
      </c>
      <c r="AU435" s="2">
        <f t="shared" si="294"/>
        <v>0</v>
      </c>
      <c r="AV435" s="2">
        <f t="shared" si="294"/>
        <v>16169.4</v>
      </c>
      <c r="AW435" s="2">
        <f t="shared" si="294"/>
        <v>16169.4</v>
      </c>
      <c r="AX435" s="2">
        <f t="shared" si="294"/>
        <v>0</v>
      </c>
      <c r="AY435" s="2">
        <f t="shared" si="294"/>
        <v>16169.4</v>
      </c>
      <c r="AZ435" s="2">
        <f t="shared" si="294"/>
        <v>0</v>
      </c>
      <c r="BA435" s="2">
        <f t="shared" si="294"/>
        <v>0</v>
      </c>
      <c r="BB435" s="2">
        <f t="shared" si="294"/>
        <v>0</v>
      </c>
      <c r="BC435" s="2">
        <f t="shared" si="294"/>
        <v>0</v>
      </c>
      <c r="BD435" s="2">
        <f t="shared" si="294"/>
        <v>0</v>
      </c>
      <c r="BE435" s="2"/>
      <c r="BF435" s="2"/>
      <c r="BG435" s="2"/>
      <c r="BH435" s="2"/>
      <c r="BI435" s="2"/>
      <c r="BJ435" s="2"/>
      <c r="BK435" s="2"/>
      <c r="BL435" s="2"/>
      <c r="BM435" s="2"/>
      <c r="BN435" s="2"/>
      <c r="BO435" s="2"/>
      <c r="BP435" s="2"/>
      <c r="BQ435" s="2"/>
      <c r="BR435" s="2"/>
      <c r="BS435" s="2"/>
      <c r="BT435" s="2"/>
      <c r="BU435" s="2"/>
      <c r="BV435" s="2"/>
      <c r="BW435" s="2"/>
      <c r="BX435" s="2">
        <f>ROUND(SUMIF(AA421:AA433,"=47538294",FQ421:FQ433),1)</f>
        <v>0</v>
      </c>
      <c r="BY435" s="2">
        <f>ROUND(SUMIF(AA421:AA433,"=47538294",FR421:FR433),1)</f>
        <v>0</v>
      </c>
      <c r="BZ435" s="2">
        <f>ROUND(SUMIF(AA421:AA433,"=47538294",GL421:GL433),1)</f>
        <v>0</v>
      </c>
      <c r="CA435" s="2">
        <f>ROUND(SUMIF(AA421:AA433,"=47538294",GM421:GM433),1)</f>
        <v>42684.3</v>
      </c>
      <c r="CB435" s="2">
        <f>ROUND(SUMIF(AA421:AA433,"=47538294",GN421:GN433),1)</f>
        <v>42684.3</v>
      </c>
      <c r="CC435" s="2">
        <f>ROUND(SUMIF(AA421:AA433,"=47538294",GO421:GO433),1)</f>
        <v>0</v>
      </c>
      <c r="CD435" s="2">
        <f>ROUND(SUMIF(AA421:AA433,"=47538294",GP421:GP433),1)</f>
        <v>0</v>
      </c>
      <c r="CE435" s="2">
        <f>AC435-BX435</f>
        <v>16169.4</v>
      </c>
      <c r="CF435" s="2">
        <f>AC435-BY435</f>
        <v>16169.4</v>
      </c>
      <c r="CG435" s="2">
        <f>BX435-BZ435</f>
        <v>0</v>
      </c>
      <c r="CH435" s="2">
        <f>AC435-BX435-BY435+BZ435</f>
        <v>16169.4</v>
      </c>
      <c r="CI435" s="2">
        <f>BY435-BZ435</f>
        <v>0</v>
      </c>
      <c r="CJ435" s="2">
        <f>ROUND(SUMIF(AA421:AA433,"=47538294",GX421:GX433),1)</f>
        <v>0</v>
      </c>
      <c r="CK435" s="2">
        <f>ROUND(SUMIF(AA421:AA433,"=47538294",GY421:GY433),1)</f>
        <v>0</v>
      </c>
      <c r="CL435" s="2">
        <f>ROUND(SUMIF(AA421:AA433,"=47538294",GZ421:GZ433),1)</f>
        <v>0</v>
      </c>
      <c r="CM435" s="2">
        <f>ROUND(SUMIF(AA421:AA433,"=47538294",HD421:HD433),1)</f>
        <v>0</v>
      </c>
      <c r="CN435" s="2"/>
      <c r="CO435" s="2"/>
      <c r="CP435" s="2"/>
      <c r="CQ435" s="2"/>
      <c r="CR435" s="2"/>
      <c r="CS435" s="2"/>
      <c r="CT435" s="2"/>
      <c r="CU435" s="2"/>
      <c r="CV435" s="2"/>
      <c r="CW435" s="2"/>
      <c r="CX435" s="2"/>
      <c r="CY435" s="2"/>
      <c r="CZ435" s="2"/>
      <c r="DA435" s="2"/>
      <c r="DB435" s="2"/>
      <c r="DC435" s="2"/>
      <c r="DD435" s="2"/>
      <c r="DE435" s="2"/>
      <c r="DF435" s="2"/>
      <c r="DG435" s="3"/>
      <c r="DH435" s="3"/>
      <c r="DI435" s="3"/>
      <c r="DJ435" s="3"/>
      <c r="DK435" s="3"/>
      <c r="DL435" s="3"/>
      <c r="DM435" s="3"/>
      <c r="DN435" s="3"/>
      <c r="DO435" s="3"/>
      <c r="DP435" s="3"/>
      <c r="DQ435" s="3"/>
      <c r="DR435" s="3"/>
      <c r="DS435" s="3"/>
      <c r="DT435" s="3"/>
      <c r="DU435" s="3"/>
      <c r="DV435" s="3"/>
      <c r="DW435" s="3"/>
      <c r="DX435" s="3"/>
      <c r="DY435" s="3"/>
      <c r="DZ435" s="3"/>
      <c r="EA435" s="3"/>
      <c r="EB435" s="3"/>
      <c r="EC435" s="3"/>
      <c r="ED435" s="3"/>
      <c r="EE435" s="3"/>
      <c r="EF435" s="3"/>
      <c r="EG435" s="3"/>
      <c r="EH435" s="3"/>
      <c r="EI435" s="3"/>
      <c r="EJ435" s="3"/>
      <c r="EK435" s="3"/>
      <c r="EL435" s="3"/>
      <c r="EM435" s="3"/>
      <c r="EN435" s="3"/>
      <c r="EO435" s="3"/>
      <c r="EP435" s="3"/>
      <c r="EQ435" s="3"/>
      <c r="ER435" s="3"/>
      <c r="ES435" s="3"/>
      <c r="ET435" s="3"/>
      <c r="EU435" s="3"/>
      <c r="EV435" s="3"/>
      <c r="EW435" s="3"/>
      <c r="EX435" s="3"/>
      <c r="EY435" s="3"/>
      <c r="EZ435" s="3"/>
      <c r="FA435" s="3"/>
      <c r="FB435" s="3"/>
      <c r="FC435" s="3"/>
      <c r="FD435" s="3"/>
      <c r="FE435" s="3"/>
      <c r="FF435" s="3"/>
      <c r="FG435" s="3"/>
      <c r="FH435" s="3"/>
      <c r="FI435" s="3"/>
      <c r="FJ435" s="3"/>
      <c r="FK435" s="3"/>
      <c r="FL435" s="3"/>
      <c r="FM435" s="3"/>
      <c r="FN435" s="3"/>
      <c r="FO435" s="3"/>
      <c r="FP435" s="3"/>
      <c r="FQ435" s="3"/>
      <c r="FR435" s="3"/>
      <c r="FS435" s="3"/>
      <c r="FT435" s="3"/>
      <c r="FU435" s="3"/>
      <c r="FV435" s="3"/>
      <c r="FW435" s="3"/>
      <c r="FX435" s="3"/>
      <c r="FY435" s="3"/>
      <c r="FZ435" s="3"/>
      <c r="GA435" s="3"/>
      <c r="GB435" s="3"/>
      <c r="GC435" s="3"/>
      <c r="GD435" s="3"/>
      <c r="GE435" s="3"/>
      <c r="GF435" s="3"/>
      <c r="GG435" s="3"/>
      <c r="GH435" s="3"/>
      <c r="GI435" s="3"/>
      <c r="GJ435" s="3"/>
      <c r="GK435" s="3"/>
      <c r="GL435" s="3"/>
      <c r="GM435" s="3"/>
      <c r="GN435" s="3"/>
      <c r="GO435" s="3"/>
      <c r="GP435" s="3"/>
      <c r="GQ435" s="3"/>
      <c r="GR435" s="3"/>
      <c r="GS435" s="3"/>
      <c r="GT435" s="3"/>
      <c r="GU435" s="3"/>
      <c r="GV435" s="3"/>
      <c r="GW435" s="3"/>
      <c r="GX435" s="3">
        <v>0</v>
      </c>
    </row>
    <row r="437" spans="1:245" x14ac:dyDescent="0.2">
      <c r="A437" s="4">
        <v>50</v>
      </c>
      <c r="B437" s="4">
        <v>0</v>
      </c>
      <c r="C437" s="4">
        <v>0</v>
      </c>
      <c r="D437" s="4">
        <v>1</v>
      </c>
      <c r="E437" s="4">
        <v>201</v>
      </c>
      <c r="F437" s="4">
        <f>ROUND(Source!O435,O437)</f>
        <v>27132</v>
      </c>
      <c r="G437" s="4" t="s">
        <v>32</v>
      </c>
      <c r="H437" s="4" t="s">
        <v>33</v>
      </c>
      <c r="I437" s="4"/>
      <c r="J437" s="4"/>
      <c r="K437" s="4">
        <v>201</v>
      </c>
      <c r="L437" s="4">
        <v>1</v>
      </c>
      <c r="M437" s="4">
        <v>3</v>
      </c>
      <c r="N437" s="4" t="s">
        <v>5</v>
      </c>
      <c r="O437" s="4">
        <v>1</v>
      </c>
      <c r="P437" s="4"/>
      <c r="Q437" s="4"/>
      <c r="R437" s="4"/>
      <c r="S437" s="4"/>
      <c r="T437" s="4"/>
      <c r="U437" s="4"/>
      <c r="V437" s="4"/>
      <c r="W437" s="4"/>
    </row>
    <row r="438" spans="1:245" x14ac:dyDescent="0.2">
      <c r="A438" s="4">
        <v>50</v>
      </c>
      <c r="B438" s="4">
        <v>0</v>
      </c>
      <c r="C438" s="4">
        <v>0</v>
      </c>
      <c r="D438" s="4">
        <v>1</v>
      </c>
      <c r="E438" s="4">
        <v>202</v>
      </c>
      <c r="F438" s="4">
        <f>ROUND(Source!P435,O438)</f>
        <v>16169.4</v>
      </c>
      <c r="G438" s="4" t="s">
        <v>34</v>
      </c>
      <c r="H438" s="4" t="s">
        <v>35</v>
      </c>
      <c r="I438" s="4"/>
      <c r="J438" s="4"/>
      <c r="K438" s="4">
        <v>202</v>
      </c>
      <c r="L438" s="4">
        <v>2</v>
      </c>
      <c r="M438" s="4">
        <v>3</v>
      </c>
      <c r="N438" s="4" t="s">
        <v>5</v>
      </c>
      <c r="O438" s="4">
        <v>1</v>
      </c>
      <c r="P438" s="4"/>
      <c r="Q438" s="4"/>
      <c r="R438" s="4"/>
      <c r="S438" s="4"/>
      <c r="T438" s="4"/>
      <c r="U438" s="4"/>
      <c r="V438" s="4"/>
      <c r="W438" s="4"/>
    </row>
    <row r="439" spans="1:245" x14ac:dyDescent="0.2">
      <c r="A439" s="4">
        <v>50</v>
      </c>
      <c r="B439" s="4">
        <v>0</v>
      </c>
      <c r="C439" s="4">
        <v>0</v>
      </c>
      <c r="D439" s="4">
        <v>1</v>
      </c>
      <c r="E439" s="4">
        <v>222</v>
      </c>
      <c r="F439" s="4">
        <f>ROUND(Source!AO435,O439)</f>
        <v>0</v>
      </c>
      <c r="G439" s="4" t="s">
        <v>36</v>
      </c>
      <c r="H439" s="4" t="s">
        <v>37</v>
      </c>
      <c r="I439" s="4"/>
      <c r="J439" s="4"/>
      <c r="K439" s="4">
        <v>222</v>
      </c>
      <c r="L439" s="4">
        <v>3</v>
      </c>
      <c r="M439" s="4">
        <v>3</v>
      </c>
      <c r="N439" s="4" t="s">
        <v>5</v>
      </c>
      <c r="O439" s="4">
        <v>1</v>
      </c>
      <c r="P439" s="4"/>
      <c r="Q439" s="4"/>
      <c r="R439" s="4"/>
      <c r="S439" s="4"/>
      <c r="T439" s="4"/>
      <c r="U439" s="4"/>
      <c r="V439" s="4"/>
      <c r="W439" s="4"/>
    </row>
    <row r="440" spans="1:245" x14ac:dyDescent="0.2">
      <c r="A440" s="4">
        <v>50</v>
      </c>
      <c r="B440" s="4">
        <v>0</v>
      </c>
      <c r="C440" s="4">
        <v>0</v>
      </c>
      <c r="D440" s="4">
        <v>1</v>
      </c>
      <c r="E440" s="4">
        <v>225</v>
      </c>
      <c r="F440" s="4">
        <f>ROUND(Source!AV435,O440)</f>
        <v>16169.4</v>
      </c>
      <c r="G440" s="4" t="s">
        <v>38</v>
      </c>
      <c r="H440" s="4" t="s">
        <v>39</v>
      </c>
      <c r="I440" s="4"/>
      <c r="J440" s="4"/>
      <c r="K440" s="4">
        <v>225</v>
      </c>
      <c r="L440" s="4">
        <v>4</v>
      </c>
      <c r="M440" s="4">
        <v>3</v>
      </c>
      <c r="N440" s="4" t="s">
        <v>5</v>
      </c>
      <c r="O440" s="4">
        <v>1</v>
      </c>
      <c r="P440" s="4"/>
      <c r="Q440" s="4"/>
      <c r="R440" s="4"/>
      <c r="S440" s="4"/>
      <c r="T440" s="4"/>
      <c r="U440" s="4"/>
      <c r="V440" s="4"/>
      <c r="W440" s="4"/>
    </row>
    <row r="441" spans="1:245" x14ac:dyDescent="0.2">
      <c r="A441" s="4">
        <v>50</v>
      </c>
      <c r="B441" s="4">
        <v>0</v>
      </c>
      <c r="C441" s="4">
        <v>0</v>
      </c>
      <c r="D441" s="4">
        <v>1</v>
      </c>
      <c r="E441" s="4">
        <v>226</v>
      </c>
      <c r="F441" s="4">
        <f>ROUND(Source!AW435,O441)</f>
        <v>16169.4</v>
      </c>
      <c r="G441" s="4" t="s">
        <v>40</v>
      </c>
      <c r="H441" s="4" t="s">
        <v>41</v>
      </c>
      <c r="I441" s="4"/>
      <c r="J441" s="4"/>
      <c r="K441" s="4">
        <v>226</v>
      </c>
      <c r="L441" s="4">
        <v>5</v>
      </c>
      <c r="M441" s="4">
        <v>3</v>
      </c>
      <c r="N441" s="4" t="s">
        <v>5</v>
      </c>
      <c r="O441" s="4">
        <v>1</v>
      </c>
      <c r="P441" s="4"/>
      <c r="Q441" s="4"/>
      <c r="R441" s="4"/>
      <c r="S441" s="4"/>
      <c r="T441" s="4"/>
      <c r="U441" s="4"/>
      <c r="V441" s="4"/>
      <c r="W441" s="4"/>
    </row>
    <row r="442" spans="1:245" x14ac:dyDescent="0.2">
      <c r="A442" s="4">
        <v>50</v>
      </c>
      <c r="B442" s="4">
        <v>0</v>
      </c>
      <c r="C442" s="4">
        <v>0</v>
      </c>
      <c r="D442" s="4">
        <v>1</v>
      </c>
      <c r="E442" s="4">
        <v>227</v>
      </c>
      <c r="F442" s="4">
        <f>ROUND(Source!AX435,O442)</f>
        <v>0</v>
      </c>
      <c r="G442" s="4" t="s">
        <v>42</v>
      </c>
      <c r="H442" s="4" t="s">
        <v>43</v>
      </c>
      <c r="I442" s="4"/>
      <c r="J442" s="4"/>
      <c r="K442" s="4">
        <v>227</v>
      </c>
      <c r="L442" s="4">
        <v>6</v>
      </c>
      <c r="M442" s="4">
        <v>3</v>
      </c>
      <c r="N442" s="4" t="s">
        <v>5</v>
      </c>
      <c r="O442" s="4">
        <v>1</v>
      </c>
      <c r="P442" s="4"/>
      <c r="Q442" s="4"/>
      <c r="R442" s="4"/>
      <c r="S442" s="4"/>
      <c r="T442" s="4"/>
      <c r="U442" s="4"/>
      <c r="V442" s="4"/>
      <c r="W442" s="4"/>
    </row>
    <row r="443" spans="1:245" x14ac:dyDescent="0.2">
      <c r="A443" s="4">
        <v>50</v>
      </c>
      <c r="B443" s="4">
        <v>0</v>
      </c>
      <c r="C443" s="4">
        <v>0</v>
      </c>
      <c r="D443" s="4">
        <v>1</v>
      </c>
      <c r="E443" s="4">
        <v>228</v>
      </c>
      <c r="F443" s="4">
        <f>ROUND(Source!AY435,O443)</f>
        <v>16169.4</v>
      </c>
      <c r="G443" s="4" t="s">
        <v>44</v>
      </c>
      <c r="H443" s="4" t="s">
        <v>45</v>
      </c>
      <c r="I443" s="4"/>
      <c r="J443" s="4"/>
      <c r="K443" s="4">
        <v>228</v>
      </c>
      <c r="L443" s="4">
        <v>7</v>
      </c>
      <c r="M443" s="4">
        <v>3</v>
      </c>
      <c r="N443" s="4" t="s">
        <v>5</v>
      </c>
      <c r="O443" s="4">
        <v>1</v>
      </c>
      <c r="P443" s="4"/>
      <c r="Q443" s="4"/>
      <c r="R443" s="4"/>
      <c r="S443" s="4"/>
      <c r="T443" s="4"/>
      <c r="U443" s="4"/>
      <c r="V443" s="4"/>
      <c r="W443" s="4"/>
    </row>
    <row r="444" spans="1:245" x14ac:dyDescent="0.2">
      <c r="A444" s="4">
        <v>50</v>
      </c>
      <c r="B444" s="4">
        <v>0</v>
      </c>
      <c r="C444" s="4">
        <v>0</v>
      </c>
      <c r="D444" s="4">
        <v>1</v>
      </c>
      <c r="E444" s="4">
        <v>216</v>
      </c>
      <c r="F444" s="4">
        <f>ROUND(Source!AP435,O444)</f>
        <v>0</v>
      </c>
      <c r="G444" s="4" t="s">
        <v>46</v>
      </c>
      <c r="H444" s="4" t="s">
        <v>47</v>
      </c>
      <c r="I444" s="4"/>
      <c r="J444" s="4"/>
      <c r="K444" s="4">
        <v>216</v>
      </c>
      <c r="L444" s="4">
        <v>8</v>
      </c>
      <c r="M444" s="4">
        <v>3</v>
      </c>
      <c r="N444" s="4" t="s">
        <v>5</v>
      </c>
      <c r="O444" s="4">
        <v>1</v>
      </c>
      <c r="P444" s="4"/>
      <c r="Q444" s="4"/>
      <c r="R444" s="4"/>
      <c r="S444" s="4"/>
      <c r="T444" s="4"/>
      <c r="U444" s="4"/>
      <c r="V444" s="4"/>
      <c r="W444" s="4"/>
    </row>
    <row r="445" spans="1:245" x14ac:dyDescent="0.2">
      <c r="A445" s="4">
        <v>50</v>
      </c>
      <c r="B445" s="4">
        <v>0</v>
      </c>
      <c r="C445" s="4">
        <v>0</v>
      </c>
      <c r="D445" s="4">
        <v>1</v>
      </c>
      <c r="E445" s="4">
        <v>223</v>
      </c>
      <c r="F445" s="4">
        <f>ROUND(Source!AQ435,O445)</f>
        <v>0</v>
      </c>
      <c r="G445" s="4" t="s">
        <v>48</v>
      </c>
      <c r="H445" s="4" t="s">
        <v>49</v>
      </c>
      <c r="I445" s="4"/>
      <c r="J445" s="4"/>
      <c r="K445" s="4">
        <v>223</v>
      </c>
      <c r="L445" s="4">
        <v>9</v>
      </c>
      <c r="M445" s="4">
        <v>3</v>
      </c>
      <c r="N445" s="4" t="s">
        <v>5</v>
      </c>
      <c r="O445" s="4">
        <v>1</v>
      </c>
      <c r="P445" s="4"/>
      <c r="Q445" s="4"/>
      <c r="R445" s="4"/>
      <c r="S445" s="4"/>
      <c r="T445" s="4"/>
      <c r="U445" s="4"/>
      <c r="V445" s="4"/>
      <c r="W445" s="4"/>
    </row>
    <row r="446" spans="1:245" x14ac:dyDescent="0.2">
      <c r="A446" s="4">
        <v>50</v>
      </c>
      <c r="B446" s="4">
        <v>0</v>
      </c>
      <c r="C446" s="4">
        <v>0</v>
      </c>
      <c r="D446" s="4">
        <v>1</v>
      </c>
      <c r="E446" s="4">
        <v>229</v>
      </c>
      <c r="F446" s="4">
        <f>ROUND(Source!AZ435,O446)</f>
        <v>0</v>
      </c>
      <c r="G446" s="4" t="s">
        <v>50</v>
      </c>
      <c r="H446" s="4" t="s">
        <v>51</v>
      </c>
      <c r="I446" s="4"/>
      <c r="J446" s="4"/>
      <c r="K446" s="4">
        <v>229</v>
      </c>
      <c r="L446" s="4">
        <v>10</v>
      </c>
      <c r="M446" s="4">
        <v>3</v>
      </c>
      <c r="N446" s="4" t="s">
        <v>5</v>
      </c>
      <c r="O446" s="4">
        <v>1</v>
      </c>
      <c r="P446" s="4"/>
      <c r="Q446" s="4"/>
      <c r="R446" s="4"/>
      <c r="S446" s="4"/>
      <c r="T446" s="4"/>
      <c r="U446" s="4"/>
      <c r="V446" s="4"/>
      <c r="W446" s="4"/>
    </row>
    <row r="447" spans="1:245" x14ac:dyDescent="0.2">
      <c r="A447" s="4">
        <v>50</v>
      </c>
      <c r="B447" s="4">
        <v>0</v>
      </c>
      <c r="C447" s="4">
        <v>0</v>
      </c>
      <c r="D447" s="4">
        <v>1</v>
      </c>
      <c r="E447" s="4">
        <v>203</v>
      </c>
      <c r="F447" s="4">
        <f>ROUND(Source!Q435,O447)</f>
        <v>48.1</v>
      </c>
      <c r="G447" s="4" t="s">
        <v>52</v>
      </c>
      <c r="H447" s="4" t="s">
        <v>53</v>
      </c>
      <c r="I447" s="4"/>
      <c r="J447" s="4"/>
      <c r="K447" s="4">
        <v>203</v>
      </c>
      <c r="L447" s="4">
        <v>11</v>
      </c>
      <c r="M447" s="4">
        <v>3</v>
      </c>
      <c r="N447" s="4" t="s">
        <v>5</v>
      </c>
      <c r="O447" s="4">
        <v>1</v>
      </c>
      <c r="P447" s="4"/>
      <c r="Q447" s="4"/>
      <c r="R447" s="4"/>
      <c r="S447" s="4"/>
      <c r="T447" s="4"/>
      <c r="U447" s="4"/>
      <c r="V447" s="4"/>
      <c r="W447" s="4"/>
    </row>
    <row r="448" spans="1:245" x14ac:dyDescent="0.2">
      <c r="A448" s="4">
        <v>50</v>
      </c>
      <c r="B448" s="4">
        <v>0</v>
      </c>
      <c r="C448" s="4">
        <v>0</v>
      </c>
      <c r="D448" s="4">
        <v>1</v>
      </c>
      <c r="E448" s="4">
        <v>231</v>
      </c>
      <c r="F448" s="4">
        <f>ROUND(Source!BB435,O448)</f>
        <v>0</v>
      </c>
      <c r="G448" s="4" t="s">
        <v>54</v>
      </c>
      <c r="H448" s="4" t="s">
        <v>55</v>
      </c>
      <c r="I448" s="4"/>
      <c r="J448" s="4"/>
      <c r="K448" s="4">
        <v>231</v>
      </c>
      <c r="L448" s="4">
        <v>12</v>
      </c>
      <c r="M448" s="4">
        <v>3</v>
      </c>
      <c r="N448" s="4" t="s">
        <v>5</v>
      </c>
      <c r="O448" s="4">
        <v>1</v>
      </c>
      <c r="P448" s="4"/>
      <c r="Q448" s="4"/>
      <c r="R448" s="4"/>
      <c r="S448" s="4"/>
      <c r="T448" s="4"/>
      <c r="U448" s="4"/>
      <c r="V448" s="4"/>
      <c r="W448" s="4"/>
    </row>
    <row r="449" spans="1:23" x14ac:dyDescent="0.2">
      <c r="A449" s="4">
        <v>50</v>
      </c>
      <c r="B449" s="4">
        <v>0</v>
      </c>
      <c r="C449" s="4">
        <v>0</v>
      </c>
      <c r="D449" s="4">
        <v>1</v>
      </c>
      <c r="E449" s="4">
        <v>204</v>
      </c>
      <c r="F449" s="4">
        <f>ROUND(Source!R435,O449)</f>
        <v>37.799999999999997</v>
      </c>
      <c r="G449" s="4" t="s">
        <v>56</v>
      </c>
      <c r="H449" s="4" t="s">
        <v>57</v>
      </c>
      <c r="I449" s="4"/>
      <c r="J449" s="4"/>
      <c r="K449" s="4">
        <v>204</v>
      </c>
      <c r="L449" s="4">
        <v>13</v>
      </c>
      <c r="M449" s="4">
        <v>3</v>
      </c>
      <c r="N449" s="4" t="s">
        <v>5</v>
      </c>
      <c r="O449" s="4">
        <v>1</v>
      </c>
      <c r="P449" s="4"/>
      <c r="Q449" s="4"/>
      <c r="R449" s="4"/>
      <c r="S449" s="4"/>
      <c r="T449" s="4"/>
      <c r="U449" s="4"/>
      <c r="V449" s="4"/>
      <c r="W449" s="4"/>
    </row>
    <row r="450" spans="1:23" x14ac:dyDescent="0.2">
      <c r="A450" s="4">
        <v>50</v>
      </c>
      <c r="B450" s="4">
        <v>0</v>
      </c>
      <c r="C450" s="4">
        <v>0</v>
      </c>
      <c r="D450" s="4">
        <v>1</v>
      </c>
      <c r="E450" s="4">
        <v>205</v>
      </c>
      <c r="F450" s="4">
        <f>ROUND(Source!S435,O450)</f>
        <v>10914.5</v>
      </c>
      <c r="G450" s="4" t="s">
        <v>58</v>
      </c>
      <c r="H450" s="4" t="s">
        <v>59</v>
      </c>
      <c r="I450" s="4"/>
      <c r="J450" s="4"/>
      <c r="K450" s="4">
        <v>205</v>
      </c>
      <c r="L450" s="4">
        <v>14</v>
      </c>
      <c r="M450" s="4">
        <v>3</v>
      </c>
      <c r="N450" s="4" t="s">
        <v>5</v>
      </c>
      <c r="O450" s="4">
        <v>1</v>
      </c>
      <c r="P450" s="4"/>
      <c r="Q450" s="4"/>
      <c r="R450" s="4"/>
      <c r="S450" s="4"/>
      <c r="T450" s="4"/>
      <c r="U450" s="4"/>
      <c r="V450" s="4"/>
      <c r="W450" s="4"/>
    </row>
    <row r="451" spans="1:23" x14ac:dyDescent="0.2">
      <c r="A451" s="4">
        <v>50</v>
      </c>
      <c r="B451" s="4">
        <v>0</v>
      </c>
      <c r="C451" s="4">
        <v>0</v>
      </c>
      <c r="D451" s="4">
        <v>1</v>
      </c>
      <c r="E451" s="4">
        <v>232</v>
      </c>
      <c r="F451" s="4">
        <f>ROUND(Source!BC435,O451)</f>
        <v>0</v>
      </c>
      <c r="G451" s="4" t="s">
        <v>60</v>
      </c>
      <c r="H451" s="4" t="s">
        <v>61</v>
      </c>
      <c r="I451" s="4"/>
      <c r="J451" s="4"/>
      <c r="K451" s="4">
        <v>232</v>
      </c>
      <c r="L451" s="4">
        <v>15</v>
      </c>
      <c r="M451" s="4">
        <v>3</v>
      </c>
      <c r="N451" s="4" t="s">
        <v>5</v>
      </c>
      <c r="O451" s="4">
        <v>1</v>
      </c>
      <c r="P451" s="4"/>
      <c r="Q451" s="4"/>
      <c r="R451" s="4"/>
      <c r="S451" s="4"/>
      <c r="T451" s="4"/>
      <c r="U451" s="4"/>
      <c r="V451" s="4"/>
      <c r="W451" s="4"/>
    </row>
    <row r="452" spans="1:23" x14ac:dyDescent="0.2">
      <c r="A452" s="4">
        <v>50</v>
      </c>
      <c r="B452" s="4">
        <v>0</v>
      </c>
      <c r="C452" s="4">
        <v>0</v>
      </c>
      <c r="D452" s="4">
        <v>1</v>
      </c>
      <c r="E452" s="4">
        <v>214</v>
      </c>
      <c r="F452" s="4">
        <f>ROUND(Source!AS435,O452)</f>
        <v>42684.3</v>
      </c>
      <c r="G452" s="4" t="s">
        <v>62</v>
      </c>
      <c r="H452" s="4" t="s">
        <v>63</v>
      </c>
      <c r="I452" s="4"/>
      <c r="J452" s="4"/>
      <c r="K452" s="4">
        <v>214</v>
      </c>
      <c r="L452" s="4">
        <v>16</v>
      </c>
      <c r="M452" s="4">
        <v>3</v>
      </c>
      <c r="N452" s="4" t="s">
        <v>5</v>
      </c>
      <c r="O452" s="4">
        <v>1</v>
      </c>
      <c r="P452" s="4"/>
      <c r="Q452" s="4"/>
      <c r="R452" s="4"/>
      <c r="S452" s="4"/>
      <c r="T452" s="4"/>
      <c r="U452" s="4"/>
      <c r="V452" s="4"/>
      <c r="W452" s="4"/>
    </row>
    <row r="453" spans="1:23" x14ac:dyDescent="0.2">
      <c r="A453" s="4">
        <v>50</v>
      </c>
      <c r="B453" s="4">
        <v>0</v>
      </c>
      <c r="C453" s="4">
        <v>0</v>
      </c>
      <c r="D453" s="4">
        <v>1</v>
      </c>
      <c r="E453" s="4">
        <v>215</v>
      </c>
      <c r="F453" s="4">
        <f>ROUND(Source!AT435,O453)</f>
        <v>0</v>
      </c>
      <c r="G453" s="4" t="s">
        <v>64</v>
      </c>
      <c r="H453" s="4" t="s">
        <v>65</v>
      </c>
      <c r="I453" s="4"/>
      <c r="J453" s="4"/>
      <c r="K453" s="4">
        <v>215</v>
      </c>
      <c r="L453" s="4">
        <v>17</v>
      </c>
      <c r="M453" s="4">
        <v>3</v>
      </c>
      <c r="N453" s="4" t="s">
        <v>5</v>
      </c>
      <c r="O453" s="4">
        <v>1</v>
      </c>
      <c r="P453" s="4"/>
      <c r="Q453" s="4"/>
      <c r="R453" s="4"/>
      <c r="S453" s="4"/>
      <c r="T453" s="4"/>
      <c r="U453" s="4"/>
      <c r="V453" s="4"/>
      <c r="W453" s="4"/>
    </row>
    <row r="454" spans="1:23" x14ac:dyDescent="0.2">
      <c r="A454" s="4">
        <v>50</v>
      </c>
      <c r="B454" s="4">
        <v>0</v>
      </c>
      <c r="C454" s="4">
        <v>0</v>
      </c>
      <c r="D454" s="4">
        <v>1</v>
      </c>
      <c r="E454" s="4">
        <v>217</v>
      </c>
      <c r="F454" s="4">
        <f>ROUND(Source!AU435,O454)</f>
        <v>0</v>
      </c>
      <c r="G454" s="4" t="s">
        <v>66</v>
      </c>
      <c r="H454" s="4" t="s">
        <v>67</v>
      </c>
      <c r="I454" s="4"/>
      <c r="J454" s="4"/>
      <c r="K454" s="4">
        <v>217</v>
      </c>
      <c r="L454" s="4">
        <v>18</v>
      </c>
      <c r="M454" s="4">
        <v>3</v>
      </c>
      <c r="N454" s="4" t="s">
        <v>5</v>
      </c>
      <c r="O454" s="4">
        <v>1</v>
      </c>
      <c r="P454" s="4"/>
      <c r="Q454" s="4"/>
      <c r="R454" s="4"/>
      <c r="S454" s="4"/>
      <c r="T454" s="4"/>
      <c r="U454" s="4"/>
      <c r="V454" s="4"/>
      <c r="W454" s="4"/>
    </row>
    <row r="455" spans="1:23" x14ac:dyDescent="0.2">
      <c r="A455" s="4">
        <v>50</v>
      </c>
      <c r="B455" s="4">
        <v>0</v>
      </c>
      <c r="C455" s="4">
        <v>0</v>
      </c>
      <c r="D455" s="4">
        <v>1</v>
      </c>
      <c r="E455" s="4">
        <v>230</v>
      </c>
      <c r="F455" s="4">
        <f>ROUND(Source!BA435,O455)</f>
        <v>0</v>
      </c>
      <c r="G455" s="4" t="s">
        <v>68</v>
      </c>
      <c r="H455" s="4" t="s">
        <v>69</v>
      </c>
      <c r="I455" s="4"/>
      <c r="J455" s="4"/>
      <c r="K455" s="4">
        <v>230</v>
      </c>
      <c r="L455" s="4">
        <v>19</v>
      </c>
      <c r="M455" s="4">
        <v>3</v>
      </c>
      <c r="N455" s="4" t="s">
        <v>5</v>
      </c>
      <c r="O455" s="4">
        <v>1</v>
      </c>
      <c r="P455" s="4"/>
      <c r="Q455" s="4"/>
      <c r="R455" s="4"/>
      <c r="S455" s="4"/>
      <c r="T455" s="4"/>
      <c r="U455" s="4"/>
      <c r="V455" s="4"/>
      <c r="W455" s="4"/>
    </row>
    <row r="456" spans="1:23" x14ac:dyDescent="0.2">
      <c r="A456" s="4">
        <v>50</v>
      </c>
      <c r="B456" s="4">
        <v>0</v>
      </c>
      <c r="C456" s="4">
        <v>0</v>
      </c>
      <c r="D456" s="4">
        <v>1</v>
      </c>
      <c r="E456" s="4">
        <v>206</v>
      </c>
      <c r="F456" s="4">
        <f>ROUND(Source!T435,O456)</f>
        <v>0</v>
      </c>
      <c r="G456" s="4" t="s">
        <v>70</v>
      </c>
      <c r="H456" s="4" t="s">
        <v>71</v>
      </c>
      <c r="I456" s="4"/>
      <c r="J456" s="4"/>
      <c r="K456" s="4">
        <v>206</v>
      </c>
      <c r="L456" s="4">
        <v>20</v>
      </c>
      <c r="M456" s="4">
        <v>3</v>
      </c>
      <c r="N456" s="4" t="s">
        <v>5</v>
      </c>
      <c r="O456" s="4">
        <v>1</v>
      </c>
      <c r="P456" s="4"/>
      <c r="Q456" s="4"/>
      <c r="R456" s="4"/>
      <c r="S456" s="4"/>
      <c r="T456" s="4"/>
      <c r="U456" s="4"/>
      <c r="V456" s="4"/>
      <c r="W456" s="4"/>
    </row>
    <row r="457" spans="1:23" x14ac:dyDescent="0.2">
      <c r="A457" s="4">
        <v>50</v>
      </c>
      <c r="B457" s="4">
        <v>0</v>
      </c>
      <c r="C457" s="4">
        <v>0</v>
      </c>
      <c r="D457" s="4">
        <v>1</v>
      </c>
      <c r="E457" s="4">
        <v>207</v>
      </c>
      <c r="F457" s="4">
        <f>Source!U435</f>
        <v>32.749113499999993</v>
      </c>
      <c r="G457" s="4" t="s">
        <v>72</v>
      </c>
      <c r="H457" s="4" t="s">
        <v>73</v>
      </c>
      <c r="I457" s="4"/>
      <c r="J457" s="4"/>
      <c r="K457" s="4">
        <v>207</v>
      </c>
      <c r="L457" s="4">
        <v>21</v>
      </c>
      <c r="M457" s="4">
        <v>3</v>
      </c>
      <c r="N457" s="4" t="s">
        <v>5</v>
      </c>
      <c r="O457" s="4">
        <v>-1</v>
      </c>
      <c r="P457" s="4"/>
      <c r="Q457" s="4"/>
      <c r="R457" s="4"/>
      <c r="S457" s="4"/>
      <c r="T457" s="4"/>
      <c r="U457" s="4"/>
      <c r="V457" s="4"/>
      <c r="W457" s="4"/>
    </row>
    <row r="458" spans="1:23" x14ac:dyDescent="0.2">
      <c r="A458" s="4">
        <v>50</v>
      </c>
      <c r="B458" s="4">
        <v>0</v>
      </c>
      <c r="C458" s="4">
        <v>0</v>
      </c>
      <c r="D458" s="4">
        <v>1</v>
      </c>
      <c r="E458" s="4">
        <v>208</v>
      </c>
      <c r="F458" s="4">
        <f>Source!V435</f>
        <v>0.10591249999999999</v>
      </c>
      <c r="G458" s="4" t="s">
        <v>74</v>
      </c>
      <c r="H458" s="4" t="s">
        <v>75</v>
      </c>
      <c r="I458" s="4"/>
      <c r="J458" s="4"/>
      <c r="K458" s="4">
        <v>208</v>
      </c>
      <c r="L458" s="4">
        <v>22</v>
      </c>
      <c r="M458" s="4">
        <v>3</v>
      </c>
      <c r="N458" s="4" t="s">
        <v>5</v>
      </c>
      <c r="O458" s="4">
        <v>-1</v>
      </c>
      <c r="P458" s="4"/>
      <c r="Q458" s="4"/>
      <c r="R458" s="4"/>
      <c r="S458" s="4"/>
      <c r="T458" s="4"/>
      <c r="U458" s="4"/>
      <c r="V458" s="4"/>
      <c r="W458" s="4"/>
    </row>
    <row r="459" spans="1:23" x14ac:dyDescent="0.2">
      <c r="A459" s="4">
        <v>50</v>
      </c>
      <c r="B459" s="4">
        <v>0</v>
      </c>
      <c r="C459" s="4">
        <v>0</v>
      </c>
      <c r="D459" s="4">
        <v>1</v>
      </c>
      <c r="E459" s="4">
        <v>209</v>
      </c>
      <c r="F459" s="4">
        <f>ROUND(Source!W435,O459)</f>
        <v>0</v>
      </c>
      <c r="G459" s="4" t="s">
        <v>76</v>
      </c>
      <c r="H459" s="4" t="s">
        <v>77</v>
      </c>
      <c r="I459" s="4"/>
      <c r="J459" s="4"/>
      <c r="K459" s="4">
        <v>209</v>
      </c>
      <c r="L459" s="4">
        <v>23</v>
      </c>
      <c r="M459" s="4">
        <v>3</v>
      </c>
      <c r="N459" s="4" t="s">
        <v>5</v>
      </c>
      <c r="O459" s="4">
        <v>1</v>
      </c>
      <c r="P459" s="4"/>
      <c r="Q459" s="4"/>
      <c r="R459" s="4"/>
      <c r="S459" s="4"/>
      <c r="T459" s="4"/>
      <c r="U459" s="4"/>
      <c r="V459" s="4"/>
      <c r="W459" s="4"/>
    </row>
    <row r="460" spans="1:23" x14ac:dyDescent="0.2">
      <c r="A460" s="4">
        <v>50</v>
      </c>
      <c r="B460" s="4">
        <v>0</v>
      </c>
      <c r="C460" s="4">
        <v>0</v>
      </c>
      <c r="D460" s="4">
        <v>1</v>
      </c>
      <c r="E460" s="4">
        <v>233</v>
      </c>
      <c r="F460" s="4">
        <f>ROUND(Source!BD435,O460)</f>
        <v>0</v>
      </c>
      <c r="G460" s="4" t="s">
        <v>78</v>
      </c>
      <c r="H460" s="4" t="s">
        <v>79</v>
      </c>
      <c r="I460" s="4"/>
      <c r="J460" s="4"/>
      <c r="K460" s="4">
        <v>233</v>
      </c>
      <c r="L460" s="4">
        <v>24</v>
      </c>
      <c r="M460" s="4">
        <v>3</v>
      </c>
      <c r="N460" s="4" t="s">
        <v>5</v>
      </c>
      <c r="O460" s="4">
        <v>1</v>
      </c>
      <c r="P460" s="4"/>
      <c r="Q460" s="4"/>
      <c r="R460" s="4"/>
      <c r="S460" s="4"/>
      <c r="T460" s="4"/>
      <c r="U460" s="4"/>
      <c r="V460" s="4"/>
      <c r="W460" s="4"/>
    </row>
    <row r="461" spans="1:23" x14ac:dyDescent="0.2">
      <c r="A461" s="4">
        <v>50</v>
      </c>
      <c r="B461" s="4">
        <v>0</v>
      </c>
      <c r="C461" s="4">
        <v>0</v>
      </c>
      <c r="D461" s="4">
        <v>1</v>
      </c>
      <c r="E461" s="4">
        <v>210</v>
      </c>
      <c r="F461" s="4">
        <f>ROUND(Source!X435,O461)</f>
        <v>10404.700000000001</v>
      </c>
      <c r="G461" s="4" t="s">
        <v>80</v>
      </c>
      <c r="H461" s="4" t="s">
        <v>81</v>
      </c>
      <c r="I461" s="4"/>
      <c r="J461" s="4"/>
      <c r="K461" s="4">
        <v>210</v>
      </c>
      <c r="L461" s="4">
        <v>25</v>
      </c>
      <c r="M461" s="4">
        <v>3</v>
      </c>
      <c r="N461" s="4" t="s">
        <v>5</v>
      </c>
      <c r="O461" s="4">
        <v>1</v>
      </c>
      <c r="P461" s="4"/>
      <c r="Q461" s="4"/>
      <c r="R461" s="4"/>
      <c r="S461" s="4"/>
      <c r="T461" s="4"/>
      <c r="U461" s="4"/>
      <c r="V461" s="4"/>
      <c r="W461" s="4"/>
    </row>
    <row r="462" spans="1:23" x14ac:dyDescent="0.2">
      <c r="A462" s="4">
        <v>50</v>
      </c>
      <c r="B462" s="4">
        <v>0</v>
      </c>
      <c r="C462" s="4">
        <v>0</v>
      </c>
      <c r="D462" s="4">
        <v>1</v>
      </c>
      <c r="E462" s="4">
        <v>211</v>
      </c>
      <c r="F462" s="4">
        <f>ROUND(Source!Y435,O462)</f>
        <v>5147.6000000000004</v>
      </c>
      <c r="G462" s="4" t="s">
        <v>82</v>
      </c>
      <c r="H462" s="4" t="s">
        <v>83</v>
      </c>
      <c r="I462" s="4"/>
      <c r="J462" s="4"/>
      <c r="K462" s="4">
        <v>211</v>
      </c>
      <c r="L462" s="4">
        <v>26</v>
      </c>
      <c r="M462" s="4">
        <v>3</v>
      </c>
      <c r="N462" s="4" t="s">
        <v>5</v>
      </c>
      <c r="O462" s="4">
        <v>1</v>
      </c>
      <c r="P462" s="4"/>
      <c r="Q462" s="4"/>
      <c r="R462" s="4"/>
      <c r="S462" s="4"/>
      <c r="T462" s="4"/>
      <c r="U462" s="4"/>
      <c r="V462" s="4"/>
      <c r="W462" s="4"/>
    </row>
    <row r="463" spans="1:23" x14ac:dyDescent="0.2">
      <c r="A463" s="4">
        <v>50</v>
      </c>
      <c r="B463" s="4">
        <v>0</v>
      </c>
      <c r="C463" s="4">
        <v>0</v>
      </c>
      <c r="D463" s="4">
        <v>1</v>
      </c>
      <c r="E463" s="4">
        <v>224</v>
      </c>
      <c r="F463" s="4">
        <f>ROUND(Source!AR435,O463)</f>
        <v>42684.3</v>
      </c>
      <c r="G463" s="4" t="s">
        <v>84</v>
      </c>
      <c r="H463" s="4" t="s">
        <v>85</v>
      </c>
      <c r="I463" s="4"/>
      <c r="J463" s="4"/>
      <c r="K463" s="4">
        <v>224</v>
      </c>
      <c r="L463" s="4">
        <v>27</v>
      </c>
      <c r="M463" s="4">
        <v>3</v>
      </c>
      <c r="N463" s="4" t="s">
        <v>5</v>
      </c>
      <c r="O463" s="4">
        <v>1</v>
      </c>
      <c r="P463" s="4"/>
      <c r="Q463" s="4"/>
      <c r="R463" s="4"/>
      <c r="S463" s="4"/>
      <c r="T463" s="4"/>
      <c r="U463" s="4"/>
      <c r="V463" s="4"/>
      <c r="W463" s="4"/>
    </row>
    <row r="465" spans="1:245" x14ac:dyDescent="0.2">
      <c r="A465" s="1">
        <v>4</v>
      </c>
      <c r="B465" s="1">
        <v>1</v>
      </c>
      <c r="C465" s="1"/>
      <c r="D465" s="1">
        <f>ROW(A473)</f>
        <v>473</v>
      </c>
      <c r="E465" s="1"/>
      <c r="F465" s="1" t="s">
        <v>13</v>
      </c>
      <c r="G465" s="1" t="s">
        <v>324</v>
      </c>
      <c r="H465" s="1" t="s">
        <v>5</v>
      </c>
      <c r="I465" s="1">
        <v>0</v>
      </c>
      <c r="J465" s="1"/>
      <c r="K465" s="1">
        <v>0</v>
      </c>
      <c r="L465" s="1"/>
      <c r="M465" s="1"/>
      <c r="N465" s="1"/>
      <c r="O465" s="1"/>
      <c r="P465" s="1"/>
      <c r="Q465" s="1"/>
      <c r="R465" s="1"/>
      <c r="S465" s="1"/>
      <c r="T465" s="1"/>
      <c r="U465" s="1" t="s">
        <v>5</v>
      </c>
      <c r="V465" s="1">
        <v>0</v>
      </c>
      <c r="W465" s="1"/>
      <c r="X465" s="1"/>
      <c r="Y465" s="1"/>
      <c r="Z465" s="1"/>
      <c r="AA465" s="1"/>
      <c r="AB465" s="1" t="s">
        <v>5</v>
      </c>
      <c r="AC465" s="1" t="s">
        <v>5</v>
      </c>
      <c r="AD465" s="1" t="s">
        <v>5</v>
      </c>
      <c r="AE465" s="1" t="s">
        <v>5</v>
      </c>
      <c r="AF465" s="1" t="s">
        <v>5</v>
      </c>
      <c r="AG465" s="1" t="s">
        <v>5</v>
      </c>
      <c r="AH465" s="1"/>
      <c r="AI465" s="1"/>
      <c r="AJ465" s="1"/>
      <c r="AK465" s="1"/>
      <c r="AL465" s="1"/>
      <c r="AM465" s="1"/>
      <c r="AN465" s="1"/>
      <c r="AO465" s="1"/>
      <c r="AP465" s="1" t="s">
        <v>5</v>
      </c>
      <c r="AQ465" s="1" t="s">
        <v>5</v>
      </c>
      <c r="AR465" s="1" t="s">
        <v>5</v>
      </c>
      <c r="AS465" s="1"/>
      <c r="AT465" s="1"/>
      <c r="AU465" s="1"/>
      <c r="AV465" s="1"/>
      <c r="AW465" s="1"/>
      <c r="AX465" s="1"/>
      <c r="AY465" s="1"/>
      <c r="AZ465" s="1" t="s">
        <v>5</v>
      </c>
      <c r="BA465" s="1"/>
      <c r="BB465" s="1" t="s">
        <v>5</v>
      </c>
      <c r="BC465" s="1" t="s">
        <v>5</v>
      </c>
      <c r="BD465" s="1" t="s">
        <v>5</v>
      </c>
      <c r="BE465" s="1" t="s">
        <v>5</v>
      </c>
      <c r="BF465" s="1" t="s">
        <v>5</v>
      </c>
      <c r="BG465" s="1" t="s">
        <v>5</v>
      </c>
      <c r="BH465" s="1" t="s">
        <v>5</v>
      </c>
      <c r="BI465" s="1" t="s">
        <v>5</v>
      </c>
      <c r="BJ465" s="1" t="s">
        <v>5</v>
      </c>
      <c r="BK465" s="1" t="s">
        <v>5</v>
      </c>
      <c r="BL465" s="1" t="s">
        <v>5</v>
      </c>
      <c r="BM465" s="1" t="s">
        <v>5</v>
      </c>
      <c r="BN465" s="1" t="s">
        <v>5</v>
      </c>
      <c r="BO465" s="1" t="s">
        <v>5</v>
      </c>
      <c r="BP465" s="1" t="s">
        <v>5</v>
      </c>
      <c r="BQ465" s="1"/>
      <c r="BR465" s="1"/>
      <c r="BS465" s="1"/>
      <c r="BT465" s="1"/>
      <c r="BU465" s="1"/>
      <c r="BV465" s="1"/>
      <c r="BW465" s="1"/>
      <c r="BX465" s="1">
        <v>0</v>
      </c>
      <c r="BY465" s="1"/>
      <c r="BZ465" s="1"/>
      <c r="CA465" s="1"/>
      <c r="CB465" s="1"/>
      <c r="CC465" s="1"/>
      <c r="CD465" s="1"/>
      <c r="CE465" s="1"/>
      <c r="CF465" s="1"/>
      <c r="CG465" s="1"/>
      <c r="CH465" s="1"/>
      <c r="CI465" s="1"/>
      <c r="CJ465" s="1">
        <v>0</v>
      </c>
    </row>
    <row r="467" spans="1:245" x14ac:dyDescent="0.2">
      <c r="A467" s="2">
        <v>52</v>
      </c>
      <c r="B467" s="2">
        <f t="shared" ref="B467:G467" si="295">B473</f>
        <v>1</v>
      </c>
      <c r="C467" s="2">
        <f t="shared" si="295"/>
        <v>4</v>
      </c>
      <c r="D467" s="2">
        <f t="shared" si="295"/>
        <v>465</v>
      </c>
      <c r="E467" s="2">
        <f t="shared" si="295"/>
        <v>0</v>
      </c>
      <c r="F467" s="2" t="str">
        <f t="shared" si="295"/>
        <v>Новый раздел</v>
      </c>
      <c r="G467" s="2" t="str">
        <f t="shared" si="295"/>
        <v>Прочие работы</v>
      </c>
      <c r="H467" s="2"/>
      <c r="I467" s="2"/>
      <c r="J467" s="2"/>
      <c r="K467" s="2"/>
      <c r="L467" s="2"/>
      <c r="M467" s="2"/>
      <c r="N467" s="2"/>
      <c r="O467" s="2">
        <f t="shared" ref="O467:AT467" si="296">O473</f>
        <v>0</v>
      </c>
      <c r="P467" s="2">
        <f t="shared" si="296"/>
        <v>0</v>
      </c>
      <c r="Q467" s="2">
        <f t="shared" si="296"/>
        <v>0</v>
      </c>
      <c r="R467" s="2">
        <f t="shared" si="296"/>
        <v>0</v>
      </c>
      <c r="S467" s="2">
        <f t="shared" si="296"/>
        <v>0</v>
      </c>
      <c r="T467" s="2">
        <f t="shared" si="296"/>
        <v>0</v>
      </c>
      <c r="U467" s="2">
        <f t="shared" si="296"/>
        <v>0</v>
      </c>
      <c r="V467" s="2">
        <f t="shared" si="296"/>
        <v>0</v>
      </c>
      <c r="W467" s="2">
        <f t="shared" si="296"/>
        <v>0</v>
      </c>
      <c r="X467" s="2">
        <f t="shared" si="296"/>
        <v>0</v>
      </c>
      <c r="Y467" s="2">
        <f t="shared" si="296"/>
        <v>0</v>
      </c>
      <c r="Z467" s="2">
        <f t="shared" si="296"/>
        <v>0</v>
      </c>
      <c r="AA467" s="2">
        <f t="shared" si="296"/>
        <v>0</v>
      </c>
      <c r="AB467" s="2">
        <f t="shared" si="296"/>
        <v>0</v>
      </c>
      <c r="AC467" s="2">
        <f t="shared" si="296"/>
        <v>0</v>
      </c>
      <c r="AD467" s="2">
        <f t="shared" si="296"/>
        <v>0</v>
      </c>
      <c r="AE467" s="2">
        <f t="shared" si="296"/>
        <v>0</v>
      </c>
      <c r="AF467" s="2">
        <f t="shared" si="296"/>
        <v>0</v>
      </c>
      <c r="AG467" s="2">
        <f t="shared" si="296"/>
        <v>0</v>
      </c>
      <c r="AH467" s="2">
        <f t="shared" si="296"/>
        <v>0</v>
      </c>
      <c r="AI467" s="2">
        <f t="shared" si="296"/>
        <v>0</v>
      </c>
      <c r="AJ467" s="2">
        <f t="shared" si="296"/>
        <v>0</v>
      </c>
      <c r="AK467" s="2">
        <f t="shared" si="296"/>
        <v>0</v>
      </c>
      <c r="AL467" s="2">
        <f t="shared" si="296"/>
        <v>0</v>
      </c>
      <c r="AM467" s="2">
        <f t="shared" si="296"/>
        <v>0</v>
      </c>
      <c r="AN467" s="2">
        <f t="shared" si="296"/>
        <v>0</v>
      </c>
      <c r="AO467" s="2">
        <f t="shared" si="296"/>
        <v>0</v>
      </c>
      <c r="AP467" s="2">
        <f t="shared" si="296"/>
        <v>0</v>
      </c>
      <c r="AQ467" s="2">
        <f t="shared" si="296"/>
        <v>0</v>
      </c>
      <c r="AR467" s="2">
        <f t="shared" si="296"/>
        <v>0</v>
      </c>
      <c r="AS467" s="2">
        <f t="shared" si="296"/>
        <v>0</v>
      </c>
      <c r="AT467" s="2">
        <f t="shared" si="296"/>
        <v>0</v>
      </c>
      <c r="AU467" s="2">
        <f t="shared" ref="AU467:BZ467" si="297">AU473</f>
        <v>0</v>
      </c>
      <c r="AV467" s="2">
        <f t="shared" si="297"/>
        <v>0</v>
      </c>
      <c r="AW467" s="2">
        <f t="shared" si="297"/>
        <v>0</v>
      </c>
      <c r="AX467" s="2">
        <f t="shared" si="297"/>
        <v>0</v>
      </c>
      <c r="AY467" s="2">
        <f t="shared" si="297"/>
        <v>0</v>
      </c>
      <c r="AZ467" s="2">
        <f t="shared" si="297"/>
        <v>0</v>
      </c>
      <c r="BA467" s="2">
        <f t="shared" si="297"/>
        <v>0</v>
      </c>
      <c r="BB467" s="2">
        <f t="shared" si="297"/>
        <v>0</v>
      </c>
      <c r="BC467" s="2">
        <f t="shared" si="297"/>
        <v>0</v>
      </c>
      <c r="BD467" s="2">
        <f t="shared" si="297"/>
        <v>0</v>
      </c>
      <c r="BE467" s="2">
        <f t="shared" si="297"/>
        <v>0</v>
      </c>
      <c r="BF467" s="2">
        <f t="shared" si="297"/>
        <v>0</v>
      </c>
      <c r="BG467" s="2">
        <f t="shared" si="297"/>
        <v>0</v>
      </c>
      <c r="BH467" s="2">
        <f t="shared" si="297"/>
        <v>0</v>
      </c>
      <c r="BI467" s="2">
        <f t="shared" si="297"/>
        <v>0</v>
      </c>
      <c r="BJ467" s="2">
        <f t="shared" si="297"/>
        <v>0</v>
      </c>
      <c r="BK467" s="2">
        <f t="shared" si="297"/>
        <v>0</v>
      </c>
      <c r="BL467" s="2">
        <f t="shared" si="297"/>
        <v>0</v>
      </c>
      <c r="BM467" s="2">
        <f t="shared" si="297"/>
        <v>0</v>
      </c>
      <c r="BN467" s="2">
        <f t="shared" si="297"/>
        <v>0</v>
      </c>
      <c r="BO467" s="2">
        <f t="shared" si="297"/>
        <v>0</v>
      </c>
      <c r="BP467" s="2">
        <f t="shared" si="297"/>
        <v>0</v>
      </c>
      <c r="BQ467" s="2">
        <f t="shared" si="297"/>
        <v>0</v>
      </c>
      <c r="BR467" s="2">
        <f t="shared" si="297"/>
        <v>0</v>
      </c>
      <c r="BS467" s="2">
        <f t="shared" si="297"/>
        <v>0</v>
      </c>
      <c r="BT467" s="2">
        <f t="shared" si="297"/>
        <v>0</v>
      </c>
      <c r="BU467" s="2">
        <f t="shared" si="297"/>
        <v>0</v>
      </c>
      <c r="BV467" s="2">
        <f t="shared" si="297"/>
        <v>0</v>
      </c>
      <c r="BW467" s="2">
        <f t="shared" si="297"/>
        <v>0</v>
      </c>
      <c r="BX467" s="2">
        <f t="shared" si="297"/>
        <v>0</v>
      </c>
      <c r="BY467" s="2">
        <f t="shared" si="297"/>
        <v>0</v>
      </c>
      <c r="BZ467" s="2">
        <f t="shared" si="297"/>
        <v>0</v>
      </c>
      <c r="CA467" s="2">
        <f t="shared" ref="CA467:DF467" si="298">CA473</f>
        <v>0</v>
      </c>
      <c r="CB467" s="2">
        <f t="shared" si="298"/>
        <v>0</v>
      </c>
      <c r="CC467" s="2">
        <f t="shared" si="298"/>
        <v>0</v>
      </c>
      <c r="CD467" s="2">
        <f t="shared" si="298"/>
        <v>0</v>
      </c>
      <c r="CE467" s="2">
        <f t="shared" si="298"/>
        <v>0</v>
      </c>
      <c r="CF467" s="2">
        <f t="shared" si="298"/>
        <v>0</v>
      </c>
      <c r="CG467" s="2">
        <f t="shared" si="298"/>
        <v>0</v>
      </c>
      <c r="CH467" s="2">
        <f t="shared" si="298"/>
        <v>0</v>
      </c>
      <c r="CI467" s="2">
        <f t="shared" si="298"/>
        <v>0</v>
      </c>
      <c r="CJ467" s="2">
        <f t="shared" si="298"/>
        <v>0</v>
      </c>
      <c r="CK467" s="2">
        <f t="shared" si="298"/>
        <v>0</v>
      </c>
      <c r="CL467" s="2">
        <f t="shared" si="298"/>
        <v>0</v>
      </c>
      <c r="CM467" s="2">
        <f t="shared" si="298"/>
        <v>0</v>
      </c>
      <c r="CN467" s="2">
        <f t="shared" si="298"/>
        <v>0</v>
      </c>
      <c r="CO467" s="2">
        <f t="shared" si="298"/>
        <v>0</v>
      </c>
      <c r="CP467" s="2">
        <f t="shared" si="298"/>
        <v>0</v>
      </c>
      <c r="CQ467" s="2">
        <f t="shared" si="298"/>
        <v>0</v>
      </c>
      <c r="CR467" s="2">
        <f t="shared" si="298"/>
        <v>0</v>
      </c>
      <c r="CS467" s="2">
        <f t="shared" si="298"/>
        <v>0</v>
      </c>
      <c r="CT467" s="2">
        <f t="shared" si="298"/>
        <v>0</v>
      </c>
      <c r="CU467" s="2">
        <f t="shared" si="298"/>
        <v>0</v>
      </c>
      <c r="CV467" s="2">
        <f t="shared" si="298"/>
        <v>0</v>
      </c>
      <c r="CW467" s="2">
        <f t="shared" si="298"/>
        <v>0</v>
      </c>
      <c r="CX467" s="2">
        <f t="shared" si="298"/>
        <v>0</v>
      </c>
      <c r="CY467" s="2">
        <f t="shared" si="298"/>
        <v>0</v>
      </c>
      <c r="CZ467" s="2">
        <f t="shared" si="298"/>
        <v>0</v>
      </c>
      <c r="DA467" s="2">
        <f t="shared" si="298"/>
        <v>0</v>
      </c>
      <c r="DB467" s="2">
        <f t="shared" si="298"/>
        <v>0</v>
      </c>
      <c r="DC467" s="2">
        <f t="shared" si="298"/>
        <v>0</v>
      </c>
      <c r="DD467" s="2">
        <f t="shared" si="298"/>
        <v>0</v>
      </c>
      <c r="DE467" s="2">
        <f t="shared" si="298"/>
        <v>0</v>
      </c>
      <c r="DF467" s="2">
        <f t="shared" si="298"/>
        <v>0</v>
      </c>
      <c r="DG467" s="3">
        <f t="shared" ref="DG467:EL467" si="299">DG473</f>
        <v>0</v>
      </c>
      <c r="DH467" s="3">
        <f t="shared" si="299"/>
        <v>0</v>
      </c>
      <c r="DI467" s="3">
        <f t="shared" si="299"/>
        <v>0</v>
      </c>
      <c r="DJ467" s="3">
        <f t="shared" si="299"/>
        <v>0</v>
      </c>
      <c r="DK467" s="3">
        <f t="shared" si="299"/>
        <v>0</v>
      </c>
      <c r="DL467" s="3">
        <f t="shared" si="299"/>
        <v>0</v>
      </c>
      <c r="DM467" s="3">
        <f t="shared" si="299"/>
        <v>0</v>
      </c>
      <c r="DN467" s="3">
        <f t="shared" si="299"/>
        <v>0</v>
      </c>
      <c r="DO467" s="3">
        <f t="shared" si="299"/>
        <v>0</v>
      </c>
      <c r="DP467" s="3">
        <f t="shared" si="299"/>
        <v>0</v>
      </c>
      <c r="DQ467" s="3">
        <f t="shared" si="299"/>
        <v>0</v>
      </c>
      <c r="DR467" s="3">
        <f t="shared" si="299"/>
        <v>0</v>
      </c>
      <c r="DS467" s="3">
        <f t="shared" si="299"/>
        <v>0</v>
      </c>
      <c r="DT467" s="3">
        <f t="shared" si="299"/>
        <v>0</v>
      </c>
      <c r="DU467" s="3">
        <f t="shared" si="299"/>
        <v>0</v>
      </c>
      <c r="DV467" s="3">
        <f t="shared" si="299"/>
        <v>0</v>
      </c>
      <c r="DW467" s="3">
        <f t="shared" si="299"/>
        <v>0</v>
      </c>
      <c r="DX467" s="3">
        <f t="shared" si="299"/>
        <v>0</v>
      </c>
      <c r="DY467" s="3">
        <f t="shared" si="299"/>
        <v>0</v>
      </c>
      <c r="DZ467" s="3">
        <f t="shared" si="299"/>
        <v>0</v>
      </c>
      <c r="EA467" s="3">
        <f t="shared" si="299"/>
        <v>0</v>
      </c>
      <c r="EB467" s="3">
        <f t="shared" si="299"/>
        <v>0</v>
      </c>
      <c r="EC467" s="3">
        <f t="shared" si="299"/>
        <v>0</v>
      </c>
      <c r="ED467" s="3">
        <f t="shared" si="299"/>
        <v>0</v>
      </c>
      <c r="EE467" s="3">
        <f t="shared" si="299"/>
        <v>0</v>
      </c>
      <c r="EF467" s="3">
        <f t="shared" si="299"/>
        <v>0</v>
      </c>
      <c r="EG467" s="3">
        <f t="shared" si="299"/>
        <v>0</v>
      </c>
      <c r="EH467" s="3">
        <f t="shared" si="299"/>
        <v>0</v>
      </c>
      <c r="EI467" s="3">
        <f t="shared" si="299"/>
        <v>0</v>
      </c>
      <c r="EJ467" s="3">
        <f t="shared" si="299"/>
        <v>0</v>
      </c>
      <c r="EK467" s="3">
        <f t="shared" si="299"/>
        <v>0</v>
      </c>
      <c r="EL467" s="3">
        <f t="shared" si="299"/>
        <v>0</v>
      </c>
      <c r="EM467" s="3">
        <f t="shared" ref="EM467:FR467" si="300">EM473</f>
        <v>0</v>
      </c>
      <c r="EN467" s="3">
        <f t="shared" si="300"/>
        <v>0</v>
      </c>
      <c r="EO467" s="3">
        <f t="shared" si="300"/>
        <v>0</v>
      </c>
      <c r="EP467" s="3">
        <f t="shared" si="300"/>
        <v>0</v>
      </c>
      <c r="EQ467" s="3">
        <f t="shared" si="300"/>
        <v>0</v>
      </c>
      <c r="ER467" s="3">
        <f t="shared" si="300"/>
        <v>0</v>
      </c>
      <c r="ES467" s="3">
        <f t="shared" si="300"/>
        <v>0</v>
      </c>
      <c r="ET467" s="3">
        <f t="shared" si="300"/>
        <v>0</v>
      </c>
      <c r="EU467" s="3">
        <f t="shared" si="300"/>
        <v>0</v>
      </c>
      <c r="EV467" s="3">
        <f t="shared" si="300"/>
        <v>0</v>
      </c>
      <c r="EW467" s="3">
        <f t="shared" si="300"/>
        <v>0</v>
      </c>
      <c r="EX467" s="3">
        <f t="shared" si="300"/>
        <v>0</v>
      </c>
      <c r="EY467" s="3">
        <f t="shared" si="300"/>
        <v>0</v>
      </c>
      <c r="EZ467" s="3">
        <f t="shared" si="300"/>
        <v>0</v>
      </c>
      <c r="FA467" s="3">
        <f t="shared" si="300"/>
        <v>0</v>
      </c>
      <c r="FB467" s="3">
        <f t="shared" si="300"/>
        <v>0</v>
      </c>
      <c r="FC467" s="3">
        <f t="shared" si="300"/>
        <v>0</v>
      </c>
      <c r="FD467" s="3">
        <f t="shared" si="300"/>
        <v>0</v>
      </c>
      <c r="FE467" s="3">
        <f t="shared" si="300"/>
        <v>0</v>
      </c>
      <c r="FF467" s="3">
        <f t="shared" si="300"/>
        <v>0</v>
      </c>
      <c r="FG467" s="3">
        <f t="shared" si="300"/>
        <v>0</v>
      </c>
      <c r="FH467" s="3">
        <f t="shared" si="300"/>
        <v>0</v>
      </c>
      <c r="FI467" s="3">
        <f t="shared" si="300"/>
        <v>0</v>
      </c>
      <c r="FJ467" s="3">
        <f t="shared" si="300"/>
        <v>0</v>
      </c>
      <c r="FK467" s="3">
        <f t="shared" si="300"/>
        <v>0</v>
      </c>
      <c r="FL467" s="3">
        <f t="shared" si="300"/>
        <v>0</v>
      </c>
      <c r="FM467" s="3">
        <f t="shared" si="300"/>
        <v>0</v>
      </c>
      <c r="FN467" s="3">
        <f t="shared" si="300"/>
        <v>0</v>
      </c>
      <c r="FO467" s="3">
        <f t="shared" si="300"/>
        <v>0</v>
      </c>
      <c r="FP467" s="3">
        <f t="shared" si="300"/>
        <v>0</v>
      </c>
      <c r="FQ467" s="3">
        <f t="shared" si="300"/>
        <v>0</v>
      </c>
      <c r="FR467" s="3">
        <f t="shared" si="300"/>
        <v>0</v>
      </c>
      <c r="FS467" s="3">
        <f t="shared" ref="FS467:GX467" si="301">FS473</f>
        <v>0</v>
      </c>
      <c r="FT467" s="3">
        <f t="shared" si="301"/>
        <v>0</v>
      </c>
      <c r="FU467" s="3">
        <f t="shared" si="301"/>
        <v>0</v>
      </c>
      <c r="FV467" s="3">
        <f t="shared" si="301"/>
        <v>0</v>
      </c>
      <c r="FW467" s="3">
        <f t="shared" si="301"/>
        <v>0</v>
      </c>
      <c r="FX467" s="3">
        <f t="shared" si="301"/>
        <v>0</v>
      </c>
      <c r="FY467" s="3">
        <f t="shared" si="301"/>
        <v>0</v>
      </c>
      <c r="FZ467" s="3">
        <f t="shared" si="301"/>
        <v>0</v>
      </c>
      <c r="GA467" s="3">
        <f t="shared" si="301"/>
        <v>0</v>
      </c>
      <c r="GB467" s="3">
        <f t="shared" si="301"/>
        <v>0</v>
      </c>
      <c r="GC467" s="3">
        <f t="shared" si="301"/>
        <v>0</v>
      </c>
      <c r="GD467" s="3">
        <f t="shared" si="301"/>
        <v>0</v>
      </c>
      <c r="GE467" s="3">
        <f t="shared" si="301"/>
        <v>0</v>
      </c>
      <c r="GF467" s="3">
        <f t="shared" si="301"/>
        <v>0</v>
      </c>
      <c r="GG467" s="3">
        <f t="shared" si="301"/>
        <v>0</v>
      </c>
      <c r="GH467" s="3">
        <f t="shared" si="301"/>
        <v>0</v>
      </c>
      <c r="GI467" s="3">
        <f t="shared" si="301"/>
        <v>0</v>
      </c>
      <c r="GJ467" s="3">
        <f t="shared" si="301"/>
        <v>0</v>
      </c>
      <c r="GK467" s="3">
        <f t="shared" si="301"/>
        <v>0</v>
      </c>
      <c r="GL467" s="3">
        <f t="shared" si="301"/>
        <v>0</v>
      </c>
      <c r="GM467" s="3">
        <f t="shared" si="301"/>
        <v>0</v>
      </c>
      <c r="GN467" s="3">
        <f t="shared" si="301"/>
        <v>0</v>
      </c>
      <c r="GO467" s="3">
        <f t="shared" si="301"/>
        <v>0</v>
      </c>
      <c r="GP467" s="3">
        <f t="shared" si="301"/>
        <v>0</v>
      </c>
      <c r="GQ467" s="3">
        <f t="shared" si="301"/>
        <v>0</v>
      </c>
      <c r="GR467" s="3">
        <f t="shared" si="301"/>
        <v>0</v>
      </c>
      <c r="GS467" s="3">
        <f t="shared" si="301"/>
        <v>0</v>
      </c>
      <c r="GT467" s="3">
        <f t="shared" si="301"/>
        <v>0</v>
      </c>
      <c r="GU467" s="3">
        <f t="shared" si="301"/>
        <v>0</v>
      </c>
      <c r="GV467" s="3">
        <f t="shared" si="301"/>
        <v>0</v>
      </c>
      <c r="GW467" s="3">
        <f t="shared" si="301"/>
        <v>0</v>
      </c>
      <c r="GX467" s="3">
        <f t="shared" si="301"/>
        <v>0</v>
      </c>
    </row>
    <row r="469" spans="1:245" x14ac:dyDescent="0.2">
      <c r="A469">
        <v>17</v>
      </c>
      <c r="B469">
        <v>1</v>
      </c>
      <c r="C469">
        <f>ROW(SmtRes!A177)</f>
        <v>177</v>
      </c>
      <c r="D469">
        <f>ROW(EtalonRes!A173)</f>
        <v>173</v>
      </c>
      <c r="E469" t="s">
        <v>325</v>
      </c>
      <c r="F469" t="s">
        <v>326</v>
      </c>
      <c r="G469" t="s">
        <v>327</v>
      </c>
      <c r="H469" t="s">
        <v>28</v>
      </c>
      <c r="I469">
        <v>0</v>
      </c>
      <c r="J469">
        <v>0</v>
      </c>
      <c r="O469">
        <f>ROUND(CP469,1)</f>
        <v>0</v>
      </c>
      <c r="P469">
        <f>ROUND(CQ469*I469,1)</f>
        <v>0</v>
      </c>
      <c r="Q469">
        <f>ROUND(CR469*I469,1)</f>
        <v>0</v>
      </c>
      <c r="R469">
        <f>ROUND(CS469*I469,1)</f>
        <v>0</v>
      </c>
      <c r="S469">
        <f>ROUND(CT469*I469,1)</f>
        <v>0</v>
      </c>
      <c r="T469">
        <f>ROUND(CU469*I469,1)</f>
        <v>0</v>
      </c>
      <c r="U469">
        <f>CV469*I469</f>
        <v>0</v>
      </c>
      <c r="V469">
        <f>CW469*I469</f>
        <v>0</v>
      </c>
      <c r="W469">
        <f>ROUND(CX469*I469,1)</f>
        <v>0</v>
      </c>
      <c r="X469">
        <f>ROUND(CY469,1)</f>
        <v>0</v>
      </c>
      <c r="Y469">
        <f>ROUND(CZ469,1)</f>
        <v>0</v>
      </c>
      <c r="AA469">
        <v>47538294</v>
      </c>
      <c r="AB469">
        <f>ROUND((AC469+AD469+AF469),1)</f>
        <v>23.8</v>
      </c>
      <c r="AC469">
        <f>ROUND((ES469),1)</f>
        <v>16.399999999999999</v>
      </c>
      <c r="AD469">
        <f>ROUND((((ET469)-(EU469))+AE469),1)</f>
        <v>0</v>
      </c>
      <c r="AE469">
        <f>ROUND((EU469),1)</f>
        <v>0</v>
      </c>
      <c r="AF469">
        <f>ROUND((EV469),1)</f>
        <v>7.4</v>
      </c>
      <c r="AG469">
        <f>ROUND((AP469),1)</f>
        <v>0</v>
      </c>
      <c r="AH469">
        <f>(EW469)</f>
        <v>1.03</v>
      </c>
      <c r="AI469">
        <f>(EX469)</f>
        <v>0</v>
      </c>
      <c r="AJ469">
        <f>(AS469)</f>
        <v>0</v>
      </c>
      <c r="AK469">
        <v>23.81</v>
      </c>
      <c r="AL469">
        <v>16.399999999999999</v>
      </c>
      <c r="AM469">
        <v>0</v>
      </c>
      <c r="AN469">
        <v>0</v>
      </c>
      <c r="AO469">
        <v>7.41</v>
      </c>
      <c r="AP469">
        <v>0</v>
      </c>
      <c r="AQ469">
        <v>1.03</v>
      </c>
      <c r="AR469">
        <v>0</v>
      </c>
      <c r="AS469">
        <v>0</v>
      </c>
      <c r="AT469">
        <v>78</v>
      </c>
      <c r="AU469">
        <v>50</v>
      </c>
      <c r="AV469">
        <v>1</v>
      </c>
      <c r="AW469">
        <v>1</v>
      </c>
      <c r="AZ469">
        <v>1</v>
      </c>
      <c r="BA469">
        <v>32.83</v>
      </c>
      <c r="BB469">
        <v>1</v>
      </c>
      <c r="BC469">
        <v>5.65</v>
      </c>
      <c r="BD469" t="s">
        <v>5</v>
      </c>
      <c r="BE469" t="s">
        <v>5</v>
      </c>
      <c r="BF469" t="s">
        <v>5</v>
      </c>
      <c r="BG469" t="s">
        <v>5</v>
      </c>
      <c r="BH469">
        <v>0</v>
      </c>
      <c r="BI469">
        <v>1</v>
      </c>
      <c r="BJ469" t="s">
        <v>328</v>
      </c>
      <c r="BM469">
        <v>69001</v>
      </c>
      <c r="BN469">
        <v>0</v>
      </c>
      <c r="BO469" t="s">
        <v>326</v>
      </c>
      <c r="BP469">
        <v>1</v>
      </c>
      <c r="BQ469">
        <v>6</v>
      </c>
      <c r="BR469">
        <v>0</v>
      </c>
      <c r="BS469">
        <v>32.83</v>
      </c>
      <c r="BT469">
        <v>1</v>
      </c>
      <c r="BU469">
        <v>1</v>
      </c>
      <c r="BV469">
        <v>1</v>
      </c>
      <c r="BW469">
        <v>1</v>
      </c>
      <c r="BX469">
        <v>1</v>
      </c>
      <c r="BY469" t="s">
        <v>5</v>
      </c>
      <c r="BZ469">
        <v>78</v>
      </c>
      <c r="CA469">
        <v>50</v>
      </c>
      <c r="CE469">
        <v>0</v>
      </c>
      <c r="CF469">
        <v>0</v>
      </c>
      <c r="CG469">
        <v>0</v>
      </c>
      <c r="CM469">
        <v>0</v>
      </c>
      <c r="CN469" t="s">
        <v>5</v>
      </c>
      <c r="CO469">
        <v>0</v>
      </c>
      <c r="CP469">
        <f>(P469+Q469+S469)</f>
        <v>0</v>
      </c>
      <c r="CQ469">
        <f>AC469*BC469</f>
        <v>92.66</v>
      </c>
      <c r="CR469">
        <f>AD469*BB469</f>
        <v>0</v>
      </c>
      <c r="CS469">
        <f>AE469*BS469</f>
        <v>0</v>
      </c>
      <c r="CT469">
        <f>AF469*BA469</f>
        <v>242.94200000000001</v>
      </c>
      <c r="CU469">
        <f>AG469</f>
        <v>0</v>
      </c>
      <c r="CV469">
        <f>AH469</f>
        <v>1.03</v>
      </c>
      <c r="CW469">
        <f>AI469</f>
        <v>0</v>
      </c>
      <c r="CX469">
        <f>AJ469</f>
        <v>0</v>
      </c>
      <c r="CY469">
        <f>(((S469+R469)*AT469)/100)</f>
        <v>0</v>
      </c>
      <c r="CZ469">
        <f>(((S469+R469)*AU469)/100)</f>
        <v>0</v>
      </c>
      <c r="DC469" t="s">
        <v>5</v>
      </c>
      <c r="DD469" t="s">
        <v>5</v>
      </c>
      <c r="DE469" t="s">
        <v>5</v>
      </c>
      <c r="DF469" t="s">
        <v>5</v>
      </c>
      <c r="DG469" t="s">
        <v>5</v>
      </c>
      <c r="DH469" t="s">
        <v>5</v>
      </c>
      <c r="DI469" t="s">
        <v>5</v>
      </c>
      <c r="DJ469" t="s">
        <v>5</v>
      </c>
      <c r="DK469" t="s">
        <v>5</v>
      </c>
      <c r="DL469" t="s">
        <v>5</v>
      </c>
      <c r="DM469" t="s">
        <v>5</v>
      </c>
      <c r="DN469">
        <v>0</v>
      </c>
      <c r="DO469">
        <v>0</v>
      </c>
      <c r="DP469">
        <v>1</v>
      </c>
      <c r="DQ469">
        <v>1</v>
      </c>
      <c r="DU469">
        <v>1009</v>
      </c>
      <c r="DV469" t="s">
        <v>28</v>
      </c>
      <c r="DW469" t="s">
        <v>28</v>
      </c>
      <c r="DX469">
        <v>1000</v>
      </c>
      <c r="EE469">
        <v>44314502</v>
      </c>
      <c r="EF469">
        <v>6</v>
      </c>
      <c r="EG469" t="s">
        <v>22</v>
      </c>
      <c r="EH469">
        <v>0</v>
      </c>
      <c r="EI469" t="s">
        <v>5</v>
      </c>
      <c r="EJ469">
        <v>1</v>
      </c>
      <c r="EK469">
        <v>69001</v>
      </c>
      <c r="EL469" t="s">
        <v>329</v>
      </c>
      <c r="EM469" t="s">
        <v>330</v>
      </c>
      <c r="EO469" t="s">
        <v>5</v>
      </c>
      <c r="EQ469">
        <v>0</v>
      </c>
      <c r="ER469">
        <v>23.81</v>
      </c>
      <c r="ES469">
        <v>16.399999999999999</v>
      </c>
      <c r="ET469">
        <v>0</v>
      </c>
      <c r="EU469">
        <v>0</v>
      </c>
      <c r="EV469">
        <v>7.41</v>
      </c>
      <c r="EW469">
        <v>1.03</v>
      </c>
      <c r="EX469">
        <v>0</v>
      </c>
      <c r="EY469">
        <v>0</v>
      </c>
      <c r="FQ469">
        <v>0</v>
      </c>
      <c r="FR469">
        <f>ROUND(IF(AND(BH469=3,BI469=3),P469,0),1)</f>
        <v>0</v>
      </c>
      <c r="FS469">
        <v>0</v>
      </c>
      <c r="FX469">
        <v>78</v>
      </c>
      <c r="FY469">
        <v>50</v>
      </c>
      <c r="GA469" t="s">
        <v>5</v>
      </c>
      <c r="GD469">
        <v>1</v>
      </c>
      <c r="GF469">
        <v>1727604391</v>
      </c>
      <c r="GG469">
        <v>2</v>
      </c>
      <c r="GH469">
        <v>1</v>
      </c>
      <c r="GI469">
        <v>2</v>
      </c>
      <c r="GJ469">
        <v>0</v>
      </c>
      <c r="GK469">
        <v>0</v>
      </c>
      <c r="GL469">
        <f>ROUND(IF(AND(BH469=3,BI469=3,FS469&lt;&gt;0),P469,0),1)</f>
        <v>0</v>
      </c>
      <c r="GM469">
        <f>ROUND(O469+X469+Y469,1)+GX469</f>
        <v>0</v>
      </c>
      <c r="GN469">
        <f>IF(OR(BI469=0,BI469=1),ROUND(O469+X469+Y469,1),0)</f>
        <v>0</v>
      </c>
      <c r="GO469">
        <f>IF(BI469=2,ROUND(O469+X469+Y469,1),0)</f>
        <v>0</v>
      </c>
      <c r="GP469">
        <f>IF(BI469=4,ROUND(O469+X469+Y469,1)+GX469,0)</f>
        <v>0</v>
      </c>
      <c r="GR469">
        <v>0</v>
      </c>
      <c r="GS469">
        <v>3</v>
      </c>
      <c r="GT469">
        <v>0</v>
      </c>
      <c r="GU469" t="s">
        <v>5</v>
      </c>
      <c r="GV469">
        <f>ROUND((GT469),1)</f>
        <v>0</v>
      </c>
      <c r="GW469">
        <v>1</v>
      </c>
      <c r="GX469">
        <f>ROUND(HC469*I469,1)</f>
        <v>0</v>
      </c>
      <c r="HA469">
        <v>0</v>
      </c>
      <c r="HB469">
        <v>0</v>
      </c>
      <c r="HC469">
        <f>GV469*GW469</f>
        <v>0</v>
      </c>
      <c r="IK469">
        <v>0</v>
      </c>
    </row>
    <row r="470" spans="1:245" x14ac:dyDescent="0.2">
      <c r="A470">
        <v>17</v>
      </c>
      <c r="B470">
        <v>1</v>
      </c>
      <c r="E470" t="s">
        <v>331</v>
      </c>
      <c r="F470" t="s">
        <v>332</v>
      </c>
      <c r="G470" t="s">
        <v>333</v>
      </c>
      <c r="H470" t="s">
        <v>334</v>
      </c>
      <c r="I470">
        <v>0</v>
      </c>
      <c r="J470">
        <v>0</v>
      </c>
      <c r="O470">
        <f>0</f>
        <v>0</v>
      </c>
      <c r="P470">
        <f>0</f>
        <v>0</v>
      </c>
      <c r="Q470">
        <f>0</f>
        <v>0</v>
      </c>
      <c r="R470">
        <f>0</f>
        <v>0</v>
      </c>
      <c r="S470">
        <f>0</f>
        <v>0</v>
      </c>
      <c r="T470">
        <f>0</f>
        <v>0</v>
      </c>
      <c r="U470">
        <f>0</f>
        <v>0</v>
      </c>
      <c r="V470">
        <f>0</f>
        <v>0</v>
      </c>
      <c r="W470">
        <f>0</f>
        <v>0</v>
      </c>
      <c r="X470">
        <f>0</f>
        <v>0</v>
      </c>
      <c r="Y470">
        <f>0</f>
        <v>0</v>
      </c>
      <c r="AA470">
        <v>47538294</v>
      </c>
      <c r="AB470">
        <f>ROUND((AK470),1)</f>
        <v>20</v>
      </c>
      <c r="AC470">
        <f>0</f>
        <v>0</v>
      </c>
      <c r="AD470">
        <f>0</f>
        <v>0</v>
      </c>
      <c r="AE470">
        <f>0</f>
        <v>0</v>
      </c>
      <c r="AF470">
        <f>0</f>
        <v>0</v>
      </c>
      <c r="AG470">
        <f>0</f>
        <v>0</v>
      </c>
      <c r="AH470">
        <f>0</f>
        <v>0</v>
      </c>
      <c r="AI470">
        <f>0</f>
        <v>0</v>
      </c>
      <c r="AJ470">
        <f>0</f>
        <v>0</v>
      </c>
      <c r="AK470">
        <v>19.98</v>
      </c>
      <c r="AL470">
        <v>0</v>
      </c>
      <c r="AM470">
        <v>0</v>
      </c>
      <c r="AN470">
        <v>0</v>
      </c>
      <c r="AO470">
        <v>0</v>
      </c>
      <c r="AP470">
        <v>0</v>
      </c>
      <c r="AQ470">
        <v>0</v>
      </c>
      <c r="AR470">
        <v>0</v>
      </c>
      <c r="AS470">
        <v>0</v>
      </c>
      <c r="AT470">
        <v>0</v>
      </c>
      <c r="AU470">
        <v>0</v>
      </c>
      <c r="AV470">
        <v>1</v>
      </c>
      <c r="AW470">
        <v>1</v>
      </c>
      <c r="AZ470">
        <v>18.7</v>
      </c>
      <c r="BA470">
        <v>1</v>
      </c>
      <c r="BB470">
        <v>1</v>
      </c>
      <c r="BC470">
        <v>1</v>
      </c>
      <c r="BD470" t="s">
        <v>5</v>
      </c>
      <c r="BE470" t="s">
        <v>5</v>
      </c>
      <c r="BF470" t="s">
        <v>5</v>
      </c>
      <c r="BG470" t="s">
        <v>5</v>
      </c>
      <c r="BH470">
        <v>0</v>
      </c>
      <c r="BI470">
        <v>1</v>
      </c>
      <c r="BJ470" t="s">
        <v>335</v>
      </c>
      <c r="BM470">
        <v>700004</v>
      </c>
      <c r="BN470">
        <v>0</v>
      </c>
      <c r="BO470" t="s">
        <v>332</v>
      </c>
      <c r="BP470">
        <v>1</v>
      </c>
      <c r="BQ470">
        <v>19</v>
      </c>
      <c r="BR470">
        <v>0</v>
      </c>
      <c r="BS470">
        <v>1</v>
      </c>
      <c r="BT470">
        <v>1</v>
      </c>
      <c r="BU470">
        <v>1</v>
      </c>
      <c r="BV470">
        <v>1</v>
      </c>
      <c r="BW470">
        <v>1</v>
      </c>
      <c r="BX470">
        <v>1</v>
      </c>
      <c r="BY470" t="s">
        <v>5</v>
      </c>
      <c r="BZ470">
        <v>0</v>
      </c>
      <c r="CA470">
        <v>0</v>
      </c>
      <c r="CE470">
        <v>0</v>
      </c>
      <c r="CF470">
        <v>0</v>
      </c>
      <c r="CG470">
        <v>0</v>
      </c>
      <c r="CM470">
        <v>0</v>
      </c>
      <c r="CN470" t="s">
        <v>5</v>
      </c>
      <c r="CO470">
        <v>0</v>
      </c>
      <c r="CP470">
        <f>AB470*AZ470</f>
        <v>374</v>
      </c>
      <c r="CQ470">
        <v>0</v>
      </c>
      <c r="CR470">
        <v>0</v>
      </c>
      <c r="CS470">
        <v>0</v>
      </c>
      <c r="CT470">
        <v>0</v>
      </c>
      <c r="CU470">
        <v>0</v>
      </c>
      <c r="CV470">
        <v>0</v>
      </c>
      <c r="CW470">
        <v>0</v>
      </c>
      <c r="CX470">
        <v>0</v>
      </c>
      <c r="CY470">
        <v>0</v>
      </c>
      <c r="CZ470">
        <v>0</v>
      </c>
      <c r="DC470" t="s">
        <v>5</v>
      </c>
      <c r="DD470" t="s">
        <v>5</v>
      </c>
      <c r="DE470" t="s">
        <v>5</v>
      </c>
      <c r="DF470" t="s">
        <v>5</v>
      </c>
      <c r="DG470" t="s">
        <v>5</v>
      </c>
      <c r="DH470" t="s">
        <v>5</v>
      </c>
      <c r="DI470" t="s">
        <v>5</v>
      </c>
      <c r="DJ470" t="s">
        <v>5</v>
      </c>
      <c r="DK470" t="s">
        <v>5</v>
      </c>
      <c r="DL470" t="s">
        <v>5</v>
      </c>
      <c r="DM470" t="s">
        <v>5</v>
      </c>
      <c r="DN470">
        <v>0</v>
      </c>
      <c r="DO470">
        <v>0</v>
      </c>
      <c r="DP470">
        <v>1</v>
      </c>
      <c r="DQ470">
        <v>1</v>
      </c>
      <c r="DU470">
        <v>1013</v>
      </c>
      <c r="DV470" t="s">
        <v>334</v>
      </c>
      <c r="DW470" t="s">
        <v>334</v>
      </c>
      <c r="DX470">
        <v>1</v>
      </c>
      <c r="EE470">
        <v>44314565</v>
      </c>
      <c r="EF470">
        <v>19</v>
      </c>
      <c r="EG470" t="s">
        <v>336</v>
      </c>
      <c r="EH470">
        <v>0</v>
      </c>
      <c r="EI470" t="s">
        <v>5</v>
      </c>
      <c r="EJ470">
        <v>1</v>
      </c>
      <c r="EK470">
        <v>700004</v>
      </c>
      <c r="EL470" t="s">
        <v>337</v>
      </c>
      <c r="EM470" t="s">
        <v>338</v>
      </c>
      <c r="EO470" t="s">
        <v>5</v>
      </c>
      <c r="EQ470">
        <v>0</v>
      </c>
      <c r="ER470">
        <v>0</v>
      </c>
      <c r="ES470">
        <v>0</v>
      </c>
      <c r="ET470">
        <v>0</v>
      </c>
      <c r="EU470">
        <v>0</v>
      </c>
      <c r="EV470">
        <v>0</v>
      </c>
      <c r="EW470">
        <v>0</v>
      </c>
      <c r="EX470">
        <v>0</v>
      </c>
      <c r="EY470">
        <v>0</v>
      </c>
      <c r="FQ470">
        <v>0</v>
      </c>
      <c r="FR470">
        <f>ROUND(IF(AND(BH470=3,BI470=3),P470,0),1)</f>
        <v>0</v>
      </c>
      <c r="FS470">
        <v>0</v>
      </c>
      <c r="FX470">
        <v>0</v>
      </c>
      <c r="FY470">
        <v>0</v>
      </c>
      <c r="GA470" t="s">
        <v>5</v>
      </c>
      <c r="GD470">
        <v>1</v>
      </c>
      <c r="GF470">
        <v>1410762637</v>
      </c>
      <c r="GG470">
        <v>2</v>
      </c>
      <c r="GH470">
        <v>1</v>
      </c>
      <c r="GI470">
        <v>2</v>
      </c>
      <c r="GJ470">
        <v>2</v>
      </c>
      <c r="GK470">
        <v>0</v>
      </c>
      <c r="GL470">
        <f>ROUND(IF(AND(BH470=3,BI470=3,FS470&lt;&gt;0),P470,0),1)</f>
        <v>0</v>
      </c>
      <c r="GM470">
        <f>ROUND(CP470*I470,1)</f>
        <v>0</v>
      </c>
      <c r="GN470">
        <f>IF(OR(BI470=0,BI470=1),ROUND(CP470*I470,1),0)</f>
        <v>0</v>
      </c>
      <c r="GO470">
        <f>IF(BI470=2,ROUND(CP470*I470,1),0)</f>
        <v>0</v>
      </c>
      <c r="GP470">
        <f>IF(BI470=4,ROUND(CP470*I470,1)+GX470,0)</f>
        <v>0</v>
      </c>
      <c r="GR470">
        <v>0</v>
      </c>
      <c r="GS470">
        <v>3</v>
      </c>
      <c r="GT470">
        <v>0</v>
      </c>
      <c r="GU470" t="s">
        <v>5</v>
      </c>
      <c r="GV470">
        <f>0</f>
        <v>0</v>
      </c>
      <c r="GW470">
        <v>1</v>
      </c>
      <c r="GX470">
        <f>0</f>
        <v>0</v>
      </c>
      <c r="HA470">
        <v>0</v>
      </c>
      <c r="HB470">
        <v>0</v>
      </c>
      <c r="HC470">
        <v>0</v>
      </c>
      <c r="HD470">
        <f>GM470</f>
        <v>0</v>
      </c>
      <c r="IK470">
        <v>0</v>
      </c>
    </row>
    <row r="471" spans="1:245" x14ac:dyDescent="0.2">
      <c r="A471">
        <v>17</v>
      </c>
      <c r="B471">
        <v>1</v>
      </c>
      <c r="E471" t="s">
        <v>339</v>
      </c>
      <c r="F471" t="s">
        <v>340</v>
      </c>
      <c r="G471" t="s">
        <v>341</v>
      </c>
      <c r="H471" t="s">
        <v>334</v>
      </c>
      <c r="I471">
        <v>0</v>
      </c>
      <c r="J471">
        <v>0</v>
      </c>
      <c r="O471">
        <f>0</f>
        <v>0</v>
      </c>
      <c r="P471">
        <f>0</f>
        <v>0</v>
      </c>
      <c r="Q471">
        <f>0</f>
        <v>0</v>
      </c>
      <c r="R471">
        <f>0</f>
        <v>0</v>
      </c>
      <c r="S471">
        <f>0</f>
        <v>0</v>
      </c>
      <c r="T471">
        <f>0</f>
        <v>0</v>
      </c>
      <c r="U471">
        <f>0</f>
        <v>0</v>
      </c>
      <c r="V471">
        <f>0</f>
        <v>0</v>
      </c>
      <c r="W471">
        <f>0</f>
        <v>0</v>
      </c>
      <c r="X471">
        <f>0</f>
        <v>0</v>
      </c>
      <c r="Y471">
        <f>0</f>
        <v>0</v>
      </c>
      <c r="AA471">
        <v>47538294</v>
      </c>
      <c r="AB471">
        <f>ROUND((AK471),1)</f>
        <v>19.3</v>
      </c>
      <c r="AC471">
        <f>0</f>
        <v>0</v>
      </c>
      <c r="AD471">
        <f>0</f>
        <v>0</v>
      </c>
      <c r="AE471">
        <f>0</f>
        <v>0</v>
      </c>
      <c r="AF471">
        <f>0</f>
        <v>0</v>
      </c>
      <c r="AG471">
        <f>0</f>
        <v>0</v>
      </c>
      <c r="AH471">
        <f>0</f>
        <v>0</v>
      </c>
      <c r="AI471">
        <f>0</f>
        <v>0</v>
      </c>
      <c r="AJ471">
        <f>0</f>
        <v>0</v>
      </c>
      <c r="AK471">
        <v>19.29</v>
      </c>
      <c r="AL471">
        <v>0</v>
      </c>
      <c r="AM471">
        <v>0</v>
      </c>
      <c r="AN471">
        <v>0</v>
      </c>
      <c r="AO471">
        <v>0</v>
      </c>
      <c r="AP471">
        <v>0</v>
      </c>
      <c r="AQ471">
        <v>0</v>
      </c>
      <c r="AR471">
        <v>0</v>
      </c>
      <c r="AS471">
        <v>0</v>
      </c>
      <c r="AT471">
        <v>0</v>
      </c>
      <c r="AU471">
        <v>0</v>
      </c>
      <c r="AV471">
        <v>1</v>
      </c>
      <c r="AW471">
        <v>1</v>
      </c>
      <c r="AZ471">
        <v>7.39</v>
      </c>
      <c r="BA471">
        <v>1</v>
      </c>
      <c r="BB471">
        <v>1</v>
      </c>
      <c r="BC471">
        <v>1</v>
      </c>
      <c r="BD471" t="s">
        <v>5</v>
      </c>
      <c r="BE471" t="s">
        <v>5</v>
      </c>
      <c r="BF471" t="s">
        <v>5</v>
      </c>
      <c r="BG471" t="s">
        <v>5</v>
      </c>
      <c r="BH471">
        <v>0</v>
      </c>
      <c r="BI471">
        <v>1</v>
      </c>
      <c r="BJ471" t="s">
        <v>342</v>
      </c>
      <c r="BM471">
        <v>700005</v>
      </c>
      <c r="BN471">
        <v>0</v>
      </c>
      <c r="BO471" t="s">
        <v>340</v>
      </c>
      <c r="BP471">
        <v>1</v>
      </c>
      <c r="BQ471">
        <v>10</v>
      </c>
      <c r="BR471">
        <v>0</v>
      </c>
      <c r="BS471">
        <v>1</v>
      </c>
      <c r="BT471">
        <v>1</v>
      </c>
      <c r="BU471">
        <v>1</v>
      </c>
      <c r="BV471">
        <v>1</v>
      </c>
      <c r="BW471">
        <v>1</v>
      </c>
      <c r="BX471">
        <v>1</v>
      </c>
      <c r="BY471" t="s">
        <v>5</v>
      </c>
      <c r="BZ471">
        <v>0</v>
      </c>
      <c r="CA471">
        <v>0</v>
      </c>
      <c r="CE471">
        <v>0</v>
      </c>
      <c r="CF471">
        <v>0</v>
      </c>
      <c r="CG471">
        <v>0</v>
      </c>
      <c r="CM471">
        <v>0</v>
      </c>
      <c r="CN471" t="s">
        <v>5</v>
      </c>
      <c r="CO471">
        <v>0</v>
      </c>
      <c r="CP471">
        <f>AB471*AZ471</f>
        <v>142.62700000000001</v>
      </c>
      <c r="CQ471">
        <v>0</v>
      </c>
      <c r="CR471">
        <v>0</v>
      </c>
      <c r="CS471">
        <v>0</v>
      </c>
      <c r="CT471">
        <v>0</v>
      </c>
      <c r="CU471">
        <v>0</v>
      </c>
      <c r="CV471">
        <v>0</v>
      </c>
      <c r="CW471">
        <v>0</v>
      </c>
      <c r="CX471">
        <v>0</v>
      </c>
      <c r="CY471">
        <v>0</v>
      </c>
      <c r="CZ471">
        <v>0</v>
      </c>
      <c r="DC471" t="s">
        <v>5</v>
      </c>
      <c r="DD471" t="s">
        <v>5</v>
      </c>
      <c r="DE471" t="s">
        <v>5</v>
      </c>
      <c r="DF471" t="s">
        <v>5</v>
      </c>
      <c r="DG471" t="s">
        <v>5</v>
      </c>
      <c r="DH471" t="s">
        <v>5</v>
      </c>
      <c r="DI471" t="s">
        <v>5</v>
      </c>
      <c r="DJ471" t="s">
        <v>5</v>
      </c>
      <c r="DK471" t="s">
        <v>5</v>
      </c>
      <c r="DL471" t="s">
        <v>5</v>
      </c>
      <c r="DM471" t="s">
        <v>5</v>
      </c>
      <c r="DN471">
        <v>0</v>
      </c>
      <c r="DO471">
        <v>0</v>
      </c>
      <c r="DP471">
        <v>1</v>
      </c>
      <c r="DQ471">
        <v>1</v>
      </c>
      <c r="DU471">
        <v>1013</v>
      </c>
      <c r="DV471" t="s">
        <v>334</v>
      </c>
      <c r="DW471" t="s">
        <v>334</v>
      </c>
      <c r="DX471">
        <v>1</v>
      </c>
      <c r="EE471">
        <v>44314569</v>
      </c>
      <c r="EF471">
        <v>10</v>
      </c>
      <c r="EG471" t="s">
        <v>343</v>
      </c>
      <c r="EH471">
        <v>0</v>
      </c>
      <c r="EI471" t="s">
        <v>5</v>
      </c>
      <c r="EJ471">
        <v>1</v>
      </c>
      <c r="EK471">
        <v>700005</v>
      </c>
      <c r="EL471" t="s">
        <v>344</v>
      </c>
      <c r="EM471" t="s">
        <v>345</v>
      </c>
      <c r="EO471" t="s">
        <v>5</v>
      </c>
      <c r="EQ471">
        <v>0</v>
      </c>
      <c r="ER471">
        <v>0</v>
      </c>
      <c r="ES471">
        <v>0</v>
      </c>
      <c r="ET471">
        <v>0</v>
      </c>
      <c r="EU471">
        <v>0</v>
      </c>
      <c r="EV471">
        <v>0</v>
      </c>
      <c r="EW471">
        <v>0</v>
      </c>
      <c r="EX471">
        <v>0</v>
      </c>
      <c r="EY471">
        <v>0</v>
      </c>
      <c r="FQ471">
        <v>0</v>
      </c>
      <c r="FR471">
        <f>ROUND(IF(AND(BH471=3,BI471=3),P471,0),1)</f>
        <v>0</v>
      </c>
      <c r="FS471">
        <v>0</v>
      </c>
      <c r="FX471">
        <v>0</v>
      </c>
      <c r="FY471">
        <v>0</v>
      </c>
      <c r="GA471" t="s">
        <v>5</v>
      </c>
      <c r="GD471">
        <v>1</v>
      </c>
      <c r="GF471">
        <v>-370687728</v>
      </c>
      <c r="GG471">
        <v>2</v>
      </c>
      <c r="GH471">
        <v>1</v>
      </c>
      <c r="GI471">
        <v>2</v>
      </c>
      <c r="GJ471">
        <v>2</v>
      </c>
      <c r="GK471">
        <v>0</v>
      </c>
      <c r="GL471">
        <f>ROUND(IF(AND(BH471=3,BI471=3,FS471&lt;&gt;0),P471,0),1)</f>
        <v>0</v>
      </c>
      <c r="GM471">
        <f>ROUND(CP471*I471,1)</f>
        <v>0</v>
      </c>
      <c r="GN471">
        <f>IF(OR(BI471=0,BI471=1),ROUND(CP471*I471,1),0)</f>
        <v>0</v>
      </c>
      <c r="GO471">
        <f>IF(BI471=2,ROUND(CP471*I471,1),0)</f>
        <v>0</v>
      </c>
      <c r="GP471">
        <f>IF(BI471=4,ROUND(CP471*I471,1)+GX471,0)</f>
        <v>0</v>
      </c>
      <c r="GR471">
        <v>0</v>
      </c>
      <c r="GS471">
        <v>3</v>
      </c>
      <c r="GT471">
        <v>0</v>
      </c>
      <c r="GU471" t="s">
        <v>5</v>
      </c>
      <c r="GV471">
        <f>0</f>
        <v>0</v>
      </c>
      <c r="GW471">
        <v>1</v>
      </c>
      <c r="GX471">
        <f>0</f>
        <v>0</v>
      </c>
      <c r="HA471">
        <v>0</v>
      </c>
      <c r="HB471">
        <v>0</v>
      </c>
      <c r="HC471">
        <v>0</v>
      </c>
      <c r="HD471">
        <f>GM471</f>
        <v>0</v>
      </c>
      <c r="IK471">
        <v>0</v>
      </c>
    </row>
    <row r="473" spans="1:245" x14ac:dyDescent="0.2">
      <c r="A473" s="2">
        <v>51</v>
      </c>
      <c r="B473" s="2">
        <f>B465</f>
        <v>1</v>
      </c>
      <c r="C473" s="2">
        <f>A465</f>
        <v>4</v>
      </c>
      <c r="D473" s="2">
        <f>ROW(A465)</f>
        <v>465</v>
      </c>
      <c r="E473" s="2"/>
      <c r="F473" s="2" t="str">
        <f>IF(F465&lt;&gt;"",F465,"")</f>
        <v>Новый раздел</v>
      </c>
      <c r="G473" s="2" t="str">
        <f>IF(G465&lt;&gt;"",G465,"")</f>
        <v>Прочие работы</v>
      </c>
      <c r="H473" s="2">
        <v>0</v>
      </c>
      <c r="I473" s="2"/>
      <c r="J473" s="2"/>
      <c r="K473" s="2"/>
      <c r="L473" s="2"/>
      <c r="M473" s="2"/>
      <c r="N473" s="2"/>
      <c r="O473" s="2">
        <f t="shared" ref="O473:T473" si="302">ROUND(AB473,1)</f>
        <v>0</v>
      </c>
      <c r="P473" s="2">
        <f t="shared" si="302"/>
        <v>0</v>
      </c>
      <c r="Q473" s="2">
        <f t="shared" si="302"/>
        <v>0</v>
      </c>
      <c r="R473" s="2">
        <f t="shared" si="302"/>
        <v>0</v>
      </c>
      <c r="S473" s="2">
        <f t="shared" si="302"/>
        <v>0</v>
      </c>
      <c r="T473" s="2">
        <f t="shared" si="302"/>
        <v>0</v>
      </c>
      <c r="U473" s="2">
        <f>AH473</f>
        <v>0</v>
      </c>
      <c r="V473" s="2">
        <f>AI473</f>
        <v>0</v>
      </c>
      <c r="W473" s="2">
        <f>ROUND(AJ473,1)</f>
        <v>0</v>
      </c>
      <c r="X473" s="2">
        <f>ROUND(AK473,1)</f>
        <v>0</v>
      </c>
      <c r="Y473" s="2">
        <f>ROUND(AL473,1)</f>
        <v>0</v>
      </c>
      <c r="Z473" s="2"/>
      <c r="AA473" s="2"/>
      <c r="AB473" s="2">
        <f>ROUND(SUMIF(AA469:AA471,"=47538294",O469:O471),1)</f>
        <v>0</v>
      </c>
      <c r="AC473" s="2">
        <f>ROUND(SUMIF(AA469:AA471,"=47538294",P469:P471),1)</f>
        <v>0</v>
      </c>
      <c r="AD473" s="2">
        <f>ROUND(SUMIF(AA469:AA471,"=47538294",Q469:Q471),1)</f>
        <v>0</v>
      </c>
      <c r="AE473" s="2">
        <f>ROUND(SUMIF(AA469:AA471,"=47538294",R469:R471),1)</f>
        <v>0</v>
      </c>
      <c r="AF473" s="2">
        <f>ROUND(SUMIF(AA469:AA471,"=47538294",S469:S471),1)</f>
        <v>0</v>
      </c>
      <c r="AG473" s="2">
        <f>ROUND(SUMIF(AA469:AA471,"=47538294",T469:T471),1)</f>
        <v>0</v>
      </c>
      <c r="AH473" s="2">
        <f>SUMIF(AA469:AA471,"=47538294",U469:U471)</f>
        <v>0</v>
      </c>
      <c r="AI473" s="2">
        <f>SUMIF(AA469:AA471,"=47538294",V469:V471)</f>
        <v>0</v>
      </c>
      <c r="AJ473" s="2">
        <f>ROUND(SUMIF(AA469:AA471,"=47538294",W469:W471),1)</f>
        <v>0</v>
      </c>
      <c r="AK473" s="2">
        <f>ROUND(SUMIF(AA469:AA471,"=47538294",X469:X471),1)</f>
        <v>0</v>
      </c>
      <c r="AL473" s="2">
        <f>ROUND(SUMIF(AA469:AA471,"=47538294",Y469:Y471),1)</f>
        <v>0</v>
      </c>
      <c r="AM473" s="2"/>
      <c r="AN473" s="2"/>
      <c r="AO473" s="2">
        <f t="shared" ref="AO473:BD473" si="303">ROUND(BX473,1)</f>
        <v>0</v>
      </c>
      <c r="AP473" s="2">
        <f t="shared" si="303"/>
        <v>0</v>
      </c>
      <c r="AQ473" s="2">
        <f t="shared" si="303"/>
        <v>0</v>
      </c>
      <c r="AR473" s="2">
        <f t="shared" si="303"/>
        <v>0</v>
      </c>
      <c r="AS473" s="2">
        <f t="shared" si="303"/>
        <v>0</v>
      </c>
      <c r="AT473" s="2">
        <f t="shared" si="303"/>
        <v>0</v>
      </c>
      <c r="AU473" s="2">
        <f t="shared" si="303"/>
        <v>0</v>
      </c>
      <c r="AV473" s="2">
        <f t="shared" si="303"/>
        <v>0</v>
      </c>
      <c r="AW473" s="2">
        <f t="shared" si="303"/>
        <v>0</v>
      </c>
      <c r="AX473" s="2">
        <f t="shared" si="303"/>
        <v>0</v>
      </c>
      <c r="AY473" s="2">
        <f t="shared" si="303"/>
        <v>0</v>
      </c>
      <c r="AZ473" s="2">
        <f t="shared" si="303"/>
        <v>0</v>
      </c>
      <c r="BA473" s="2">
        <f t="shared" si="303"/>
        <v>0</v>
      </c>
      <c r="BB473" s="2">
        <f t="shared" si="303"/>
        <v>0</v>
      </c>
      <c r="BC473" s="2">
        <f t="shared" si="303"/>
        <v>0</v>
      </c>
      <c r="BD473" s="2">
        <f t="shared" si="303"/>
        <v>0</v>
      </c>
      <c r="BE473" s="2"/>
      <c r="BF473" s="2"/>
      <c r="BG473" s="2"/>
      <c r="BH473" s="2"/>
      <c r="BI473" s="2"/>
      <c r="BJ473" s="2"/>
      <c r="BK473" s="2"/>
      <c r="BL473" s="2"/>
      <c r="BM473" s="2"/>
      <c r="BN473" s="2"/>
      <c r="BO473" s="2"/>
      <c r="BP473" s="2"/>
      <c r="BQ473" s="2"/>
      <c r="BR473" s="2"/>
      <c r="BS473" s="2"/>
      <c r="BT473" s="2"/>
      <c r="BU473" s="2"/>
      <c r="BV473" s="2"/>
      <c r="BW473" s="2"/>
      <c r="BX473" s="2">
        <f>ROUND(SUMIF(AA469:AA471,"=47538294",FQ469:FQ471),1)</f>
        <v>0</v>
      </c>
      <c r="BY473" s="2">
        <f>ROUND(SUMIF(AA469:AA471,"=47538294",FR469:FR471),1)</f>
        <v>0</v>
      </c>
      <c r="BZ473" s="2">
        <f>ROUND(SUMIF(AA469:AA471,"=47538294",GL469:GL471),1)</f>
        <v>0</v>
      </c>
      <c r="CA473" s="2">
        <f>ROUND(SUMIF(AA469:AA471,"=47538294",GM469:GM471),1)</f>
        <v>0</v>
      </c>
      <c r="CB473" s="2">
        <f>ROUND(SUMIF(AA469:AA471,"=47538294",GN469:GN471),1)</f>
        <v>0</v>
      </c>
      <c r="CC473" s="2">
        <f>ROUND(SUMIF(AA469:AA471,"=47538294",GO469:GO471),1)</f>
        <v>0</v>
      </c>
      <c r="CD473" s="2">
        <f>ROUND(SUMIF(AA469:AA471,"=47538294",GP469:GP471),1)</f>
        <v>0</v>
      </c>
      <c r="CE473" s="2">
        <f>AC473-BX473</f>
        <v>0</v>
      </c>
      <c r="CF473" s="2">
        <f>AC473-BY473</f>
        <v>0</v>
      </c>
      <c r="CG473" s="2">
        <f>BX473-BZ473</f>
        <v>0</v>
      </c>
      <c r="CH473" s="2">
        <f>AC473-BX473-BY473+BZ473</f>
        <v>0</v>
      </c>
      <c r="CI473" s="2">
        <f>BY473-BZ473</f>
        <v>0</v>
      </c>
      <c r="CJ473" s="2">
        <f>ROUND(SUMIF(AA469:AA471,"=47538294",GX469:GX471),1)</f>
        <v>0</v>
      </c>
      <c r="CK473" s="2">
        <f>ROUND(SUMIF(AA469:AA471,"=47538294",GY469:GY471),1)</f>
        <v>0</v>
      </c>
      <c r="CL473" s="2">
        <f>ROUND(SUMIF(AA469:AA471,"=47538294",GZ469:GZ471),1)</f>
        <v>0</v>
      </c>
      <c r="CM473" s="2">
        <f>ROUND(SUMIF(AA469:AA471,"=47538294",HD469:HD471),1)</f>
        <v>0</v>
      </c>
      <c r="CN473" s="2"/>
      <c r="CO473" s="2"/>
      <c r="CP473" s="2"/>
      <c r="CQ473" s="2"/>
      <c r="CR473" s="2"/>
      <c r="CS473" s="2"/>
      <c r="CT473" s="2"/>
      <c r="CU473" s="2"/>
      <c r="CV473" s="2"/>
      <c r="CW473" s="2"/>
      <c r="CX473" s="2"/>
      <c r="CY473" s="2"/>
      <c r="CZ473" s="2"/>
      <c r="DA473" s="2"/>
      <c r="DB473" s="2"/>
      <c r="DC473" s="2"/>
      <c r="DD473" s="2"/>
      <c r="DE473" s="2"/>
      <c r="DF473" s="2"/>
      <c r="DG473" s="3"/>
      <c r="DH473" s="3"/>
      <c r="DI473" s="3"/>
      <c r="DJ473" s="3"/>
      <c r="DK473" s="3"/>
      <c r="DL473" s="3"/>
      <c r="DM473" s="3"/>
      <c r="DN473" s="3"/>
      <c r="DO473" s="3"/>
      <c r="DP473" s="3"/>
      <c r="DQ473" s="3"/>
      <c r="DR473" s="3"/>
      <c r="DS473" s="3"/>
      <c r="DT473" s="3"/>
      <c r="DU473" s="3"/>
      <c r="DV473" s="3"/>
      <c r="DW473" s="3"/>
      <c r="DX473" s="3"/>
      <c r="DY473" s="3"/>
      <c r="DZ473" s="3"/>
      <c r="EA473" s="3"/>
      <c r="EB473" s="3"/>
      <c r="EC473" s="3"/>
      <c r="ED473" s="3"/>
      <c r="EE473" s="3"/>
      <c r="EF473" s="3"/>
      <c r="EG473" s="3"/>
      <c r="EH473" s="3"/>
      <c r="EI473" s="3"/>
      <c r="EJ473" s="3"/>
      <c r="EK473" s="3"/>
      <c r="EL473" s="3"/>
      <c r="EM473" s="3"/>
      <c r="EN473" s="3"/>
      <c r="EO473" s="3"/>
      <c r="EP473" s="3"/>
      <c r="EQ473" s="3"/>
      <c r="ER473" s="3"/>
      <c r="ES473" s="3"/>
      <c r="ET473" s="3"/>
      <c r="EU473" s="3"/>
      <c r="EV473" s="3"/>
      <c r="EW473" s="3"/>
      <c r="EX473" s="3"/>
      <c r="EY473" s="3"/>
      <c r="EZ473" s="3"/>
      <c r="FA473" s="3"/>
      <c r="FB473" s="3"/>
      <c r="FC473" s="3"/>
      <c r="FD473" s="3"/>
      <c r="FE473" s="3"/>
      <c r="FF473" s="3"/>
      <c r="FG473" s="3"/>
      <c r="FH473" s="3"/>
      <c r="FI473" s="3"/>
      <c r="FJ473" s="3"/>
      <c r="FK473" s="3"/>
      <c r="FL473" s="3"/>
      <c r="FM473" s="3"/>
      <c r="FN473" s="3"/>
      <c r="FO473" s="3"/>
      <c r="FP473" s="3"/>
      <c r="FQ473" s="3"/>
      <c r="FR473" s="3"/>
      <c r="FS473" s="3"/>
      <c r="FT473" s="3"/>
      <c r="FU473" s="3"/>
      <c r="FV473" s="3"/>
      <c r="FW473" s="3"/>
      <c r="FX473" s="3"/>
      <c r="FY473" s="3"/>
      <c r="FZ473" s="3"/>
      <c r="GA473" s="3"/>
      <c r="GB473" s="3"/>
      <c r="GC473" s="3"/>
      <c r="GD473" s="3"/>
      <c r="GE473" s="3"/>
      <c r="GF473" s="3"/>
      <c r="GG473" s="3"/>
      <c r="GH473" s="3"/>
      <c r="GI473" s="3"/>
      <c r="GJ473" s="3"/>
      <c r="GK473" s="3"/>
      <c r="GL473" s="3"/>
      <c r="GM473" s="3"/>
      <c r="GN473" s="3"/>
      <c r="GO473" s="3"/>
      <c r="GP473" s="3"/>
      <c r="GQ473" s="3"/>
      <c r="GR473" s="3"/>
      <c r="GS473" s="3"/>
      <c r="GT473" s="3"/>
      <c r="GU473" s="3"/>
      <c r="GV473" s="3"/>
      <c r="GW473" s="3"/>
      <c r="GX473" s="3">
        <v>0</v>
      </c>
    </row>
    <row r="475" spans="1:245" x14ac:dyDescent="0.2">
      <c r="A475" s="4">
        <v>50</v>
      </c>
      <c r="B475" s="4">
        <v>0</v>
      </c>
      <c r="C475" s="4">
        <v>0</v>
      </c>
      <c r="D475" s="4">
        <v>1</v>
      </c>
      <c r="E475" s="4">
        <v>201</v>
      </c>
      <c r="F475" s="4">
        <f>ROUND(Source!O473,O475)</f>
        <v>0</v>
      </c>
      <c r="G475" s="4" t="s">
        <v>32</v>
      </c>
      <c r="H475" s="4" t="s">
        <v>33</v>
      </c>
      <c r="I475" s="4"/>
      <c r="J475" s="4"/>
      <c r="K475" s="4">
        <v>201</v>
      </c>
      <c r="L475" s="4">
        <v>1</v>
      </c>
      <c r="M475" s="4">
        <v>3</v>
      </c>
      <c r="N475" s="4" t="s">
        <v>5</v>
      </c>
      <c r="O475" s="4">
        <v>1</v>
      </c>
      <c r="P475" s="4"/>
      <c r="Q475" s="4"/>
      <c r="R475" s="4"/>
      <c r="S475" s="4"/>
      <c r="T475" s="4"/>
      <c r="U475" s="4"/>
      <c r="V475" s="4"/>
      <c r="W475" s="4"/>
    </row>
    <row r="476" spans="1:245" x14ac:dyDescent="0.2">
      <c r="A476" s="4">
        <v>50</v>
      </c>
      <c r="B476" s="4">
        <v>0</v>
      </c>
      <c r="C476" s="4">
        <v>0</v>
      </c>
      <c r="D476" s="4">
        <v>1</v>
      </c>
      <c r="E476" s="4">
        <v>202</v>
      </c>
      <c r="F476" s="4">
        <f>ROUND(Source!P473,O476)</f>
        <v>0</v>
      </c>
      <c r="G476" s="4" t="s">
        <v>34</v>
      </c>
      <c r="H476" s="4" t="s">
        <v>35</v>
      </c>
      <c r="I476" s="4"/>
      <c r="J476" s="4"/>
      <c r="K476" s="4">
        <v>202</v>
      </c>
      <c r="L476" s="4">
        <v>2</v>
      </c>
      <c r="M476" s="4">
        <v>3</v>
      </c>
      <c r="N476" s="4" t="s">
        <v>5</v>
      </c>
      <c r="O476" s="4">
        <v>1</v>
      </c>
      <c r="P476" s="4"/>
      <c r="Q476" s="4"/>
      <c r="R476" s="4"/>
      <c r="S476" s="4"/>
      <c r="T476" s="4"/>
      <c r="U476" s="4"/>
      <c r="V476" s="4"/>
      <c r="W476" s="4"/>
    </row>
    <row r="477" spans="1:245" x14ac:dyDescent="0.2">
      <c r="A477" s="4">
        <v>50</v>
      </c>
      <c r="B477" s="4">
        <v>0</v>
      </c>
      <c r="C477" s="4">
        <v>0</v>
      </c>
      <c r="D477" s="4">
        <v>1</v>
      </c>
      <c r="E477" s="4">
        <v>222</v>
      </c>
      <c r="F477" s="4">
        <f>ROUND(Source!AO473,O477)</f>
        <v>0</v>
      </c>
      <c r="G477" s="4" t="s">
        <v>36</v>
      </c>
      <c r="H477" s="4" t="s">
        <v>37</v>
      </c>
      <c r="I477" s="4"/>
      <c r="J477" s="4"/>
      <c r="K477" s="4">
        <v>222</v>
      </c>
      <c r="L477" s="4">
        <v>3</v>
      </c>
      <c r="M477" s="4">
        <v>3</v>
      </c>
      <c r="N477" s="4" t="s">
        <v>5</v>
      </c>
      <c r="O477" s="4">
        <v>1</v>
      </c>
      <c r="P477" s="4"/>
      <c r="Q477" s="4"/>
      <c r="R477" s="4"/>
      <c r="S477" s="4"/>
      <c r="T477" s="4"/>
      <c r="U477" s="4"/>
      <c r="V477" s="4"/>
      <c r="W477" s="4"/>
    </row>
    <row r="478" spans="1:245" x14ac:dyDescent="0.2">
      <c r="A478" s="4">
        <v>50</v>
      </c>
      <c r="B478" s="4">
        <v>0</v>
      </c>
      <c r="C478" s="4">
        <v>0</v>
      </c>
      <c r="D478" s="4">
        <v>1</v>
      </c>
      <c r="E478" s="4">
        <v>225</v>
      </c>
      <c r="F478" s="4">
        <f>ROUND(Source!AV473,O478)</f>
        <v>0</v>
      </c>
      <c r="G478" s="4" t="s">
        <v>38</v>
      </c>
      <c r="H478" s="4" t="s">
        <v>39</v>
      </c>
      <c r="I478" s="4"/>
      <c r="J478" s="4"/>
      <c r="K478" s="4">
        <v>225</v>
      </c>
      <c r="L478" s="4">
        <v>4</v>
      </c>
      <c r="M478" s="4">
        <v>3</v>
      </c>
      <c r="N478" s="4" t="s">
        <v>5</v>
      </c>
      <c r="O478" s="4">
        <v>1</v>
      </c>
      <c r="P478" s="4"/>
      <c r="Q478" s="4"/>
      <c r="R478" s="4"/>
      <c r="S478" s="4"/>
      <c r="T478" s="4"/>
      <c r="U478" s="4"/>
      <c r="V478" s="4"/>
      <c r="W478" s="4"/>
    </row>
    <row r="479" spans="1:245" x14ac:dyDescent="0.2">
      <c r="A479" s="4">
        <v>50</v>
      </c>
      <c r="B479" s="4">
        <v>0</v>
      </c>
      <c r="C479" s="4">
        <v>0</v>
      </c>
      <c r="D479" s="4">
        <v>1</v>
      </c>
      <c r="E479" s="4">
        <v>226</v>
      </c>
      <c r="F479" s="4">
        <f>ROUND(Source!AW473,O479)</f>
        <v>0</v>
      </c>
      <c r="G479" s="4" t="s">
        <v>40</v>
      </c>
      <c r="H479" s="4" t="s">
        <v>41</v>
      </c>
      <c r="I479" s="4"/>
      <c r="J479" s="4"/>
      <c r="K479" s="4">
        <v>226</v>
      </c>
      <c r="L479" s="4">
        <v>5</v>
      </c>
      <c r="M479" s="4">
        <v>3</v>
      </c>
      <c r="N479" s="4" t="s">
        <v>5</v>
      </c>
      <c r="O479" s="4">
        <v>1</v>
      </c>
      <c r="P479" s="4"/>
      <c r="Q479" s="4"/>
      <c r="R479" s="4"/>
      <c r="S479" s="4"/>
      <c r="T479" s="4"/>
      <c r="U479" s="4"/>
      <c r="V479" s="4"/>
      <c r="W479" s="4"/>
    </row>
    <row r="480" spans="1:245" x14ac:dyDescent="0.2">
      <c r="A480" s="4">
        <v>50</v>
      </c>
      <c r="B480" s="4">
        <v>0</v>
      </c>
      <c r="C480" s="4">
        <v>0</v>
      </c>
      <c r="D480" s="4">
        <v>1</v>
      </c>
      <c r="E480" s="4">
        <v>227</v>
      </c>
      <c r="F480" s="4">
        <f>ROUND(Source!AX473,O480)</f>
        <v>0</v>
      </c>
      <c r="G480" s="4" t="s">
        <v>42</v>
      </c>
      <c r="H480" s="4" t="s">
        <v>43</v>
      </c>
      <c r="I480" s="4"/>
      <c r="J480" s="4"/>
      <c r="K480" s="4">
        <v>227</v>
      </c>
      <c r="L480" s="4">
        <v>6</v>
      </c>
      <c r="M480" s="4">
        <v>3</v>
      </c>
      <c r="N480" s="4" t="s">
        <v>5</v>
      </c>
      <c r="O480" s="4">
        <v>1</v>
      </c>
      <c r="P480" s="4"/>
      <c r="Q480" s="4"/>
      <c r="R480" s="4"/>
      <c r="S480" s="4"/>
      <c r="T480" s="4"/>
      <c r="U480" s="4"/>
      <c r="V480" s="4"/>
      <c r="W480" s="4"/>
    </row>
    <row r="481" spans="1:23" x14ac:dyDescent="0.2">
      <c r="A481" s="4">
        <v>50</v>
      </c>
      <c r="B481" s="4">
        <v>0</v>
      </c>
      <c r="C481" s="4">
        <v>0</v>
      </c>
      <c r="D481" s="4">
        <v>1</v>
      </c>
      <c r="E481" s="4">
        <v>228</v>
      </c>
      <c r="F481" s="4">
        <f>ROUND(Source!AY473,O481)</f>
        <v>0</v>
      </c>
      <c r="G481" s="4" t="s">
        <v>44</v>
      </c>
      <c r="H481" s="4" t="s">
        <v>45</v>
      </c>
      <c r="I481" s="4"/>
      <c r="J481" s="4"/>
      <c r="K481" s="4">
        <v>228</v>
      </c>
      <c r="L481" s="4">
        <v>7</v>
      </c>
      <c r="M481" s="4">
        <v>3</v>
      </c>
      <c r="N481" s="4" t="s">
        <v>5</v>
      </c>
      <c r="O481" s="4">
        <v>1</v>
      </c>
      <c r="P481" s="4"/>
      <c r="Q481" s="4"/>
      <c r="R481" s="4"/>
      <c r="S481" s="4"/>
      <c r="T481" s="4"/>
      <c r="U481" s="4"/>
      <c r="V481" s="4"/>
      <c r="W481" s="4"/>
    </row>
    <row r="482" spans="1:23" x14ac:dyDescent="0.2">
      <c r="A482" s="4">
        <v>50</v>
      </c>
      <c r="B482" s="4">
        <v>0</v>
      </c>
      <c r="C482" s="4">
        <v>0</v>
      </c>
      <c r="D482" s="4">
        <v>1</v>
      </c>
      <c r="E482" s="4">
        <v>216</v>
      </c>
      <c r="F482" s="4">
        <f>ROUND(Source!AP473,O482)</f>
        <v>0</v>
      </c>
      <c r="G482" s="4" t="s">
        <v>46</v>
      </c>
      <c r="H482" s="4" t="s">
        <v>47</v>
      </c>
      <c r="I482" s="4"/>
      <c r="J482" s="4"/>
      <c r="K482" s="4">
        <v>216</v>
      </c>
      <c r="L482" s="4">
        <v>8</v>
      </c>
      <c r="M482" s="4">
        <v>3</v>
      </c>
      <c r="N482" s="4" t="s">
        <v>5</v>
      </c>
      <c r="O482" s="4">
        <v>1</v>
      </c>
      <c r="P482" s="4"/>
      <c r="Q482" s="4"/>
      <c r="R482" s="4"/>
      <c r="S482" s="4"/>
      <c r="T482" s="4"/>
      <c r="U482" s="4"/>
      <c r="V482" s="4"/>
      <c r="W482" s="4"/>
    </row>
    <row r="483" spans="1:23" x14ac:dyDescent="0.2">
      <c r="A483" s="4">
        <v>50</v>
      </c>
      <c r="B483" s="4">
        <v>0</v>
      </c>
      <c r="C483" s="4">
        <v>0</v>
      </c>
      <c r="D483" s="4">
        <v>1</v>
      </c>
      <c r="E483" s="4">
        <v>223</v>
      </c>
      <c r="F483" s="4">
        <f>ROUND(Source!AQ473,O483)</f>
        <v>0</v>
      </c>
      <c r="G483" s="4" t="s">
        <v>48</v>
      </c>
      <c r="H483" s="4" t="s">
        <v>49</v>
      </c>
      <c r="I483" s="4"/>
      <c r="J483" s="4"/>
      <c r="K483" s="4">
        <v>223</v>
      </c>
      <c r="L483" s="4">
        <v>9</v>
      </c>
      <c r="M483" s="4">
        <v>3</v>
      </c>
      <c r="N483" s="4" t="s">
        <v>5</v>
      </c>
      <c r="O483" s="4">
        <v>1</v>
      </c>
      <c r="P483" s="4"/>
      <c r="Q483" s="4"/>
      <c r="R483" s="4"/>
      <c r="S483" s="4"/>
      <c r="T483" s="4"/>
      <c r="U483" s="4"/>
      <c r="V483" s="4"/>
      <c r="W483" s="4"/>
    </row>
    <row r="484" spans="1:23" x14ac:dyDescent="0.2">
      <c r="A484" s="4">
        <v>50</v>
      </c>
      <c r="B484" s="4">
        <v>0</v>
      </c>
      <c r="C484" s="4">
        <v>0</v>
      </c>
      <c r="D484" s="4">
        <v>1</v>
      </c>
      <c r="E484" s="4">
        <v>229</v>
      </c>
      <c r="F484" s="4">
        <f>ROUND(Source!AZ473,O484)</f>
        <v>0</v>
      </c>
      <c r="G484" s="4" t="s">
        <v>50</v>
      </c>
      <c r="H484" s="4" t="s">
        <v>51</v>
      </c>
      <c r="I484" s="4"/>
      <c r="J484" s="4"/>
      <c r="K484" s="4">
        <v>229</v>
      </c>
      <c r="L484" s="4">
        <v>10</v>
      </c>
      <c r="M484" s="4">
        <v>3</v>
      </c>
      <c r="N484" s="4" t="s">
        <v>5</v>
      </c>
      <c r="O484" s="4">
        <v>1</v>
      </c>
      <c r="P484" s="4"/>
      <c r="Q484" s="4"/>
      <c r="R484" s="4"/>
      <c r="S484" s="4"/>
      <c r="T484" s="4"/>
      <c r="U484" s="4"/>
      <c r="V484" s="4"/>
      <c r="W484" s="4"/>
    </row>
    <row r="485" spans="1:23" x14ac:dyDescent="0.2">
      <c r="A485" s="4">
        <v>50</v>
      </c>
      <c r="B485" s="4">
        <v>0</v>
      </c>
      <c r="C485" s="4">
        <v>0</v>
      </c>
      <c r="D485" s="4">
        <v>1</v>
      </c>
      <c r="E485" s="4">
        <v>203</v>
      </c>
      <c r="F485" s="4">
        <f>ROUND(Source!Q473,O485)</f>
        <v>0</v>
      </c>
      <c r="G485" s="4" t="s">
        <v>52</v>
      </c>
      <c r="H485" s="4" t="s">
        <v>53</v>
      </c>
      <c r="I485" s="4"/>
      <c r="J485" s="4"/>
      <c r="K485" s="4">
        <v>203</v>
      </c>
      <c r="L485" s="4">
        <v>11</v>
      </c>
      <c r="M485" s="4">
        <v>3</v>
      </c>
      <c r="N485" s="4" t="s">
        <v>5</v>
      </c>
      <c r="O485" s="4">
        <v>1</v>
      </c>
      <c r="P485" s="4"/>
      <c r="Q485" s="4"/>
      <c r="R485" s="4"/>
      <c r="S485" s="4"/>
      <c r="T485" s="4"/>
      <c r="U485" s="4"/>
      <c r="V485" s="4"/>
      <c r="W485" s="4"/>
    </row>
    <row r="486" spans="1:23" x14ac:dyDescent="0.2">
      <c r="A486" s="4">
        <v>50</v>
      </c>
      <c r="B486" s="4">
        <v>0</v>
      </c>
      <c r="C486" s="4">
        <v>0</v>
      </c>
      <c r="D486" s="4">
        <v>1</v>
      </c>
      <c r="E486" s="4">
        <v>231</v>
      </c>
      <c r="F486" s="4">
        <f>ROUND(Source!BB473,O486)</f>
        <v>0</v>
      </c>
      <c r="G486" s="4" t="s">
        <v>54</v>
      </c>
      <c r="H486" s="4" t="s">
        <v>55</v>
      </c>
      <c r="I486" s="4"/>
      <c r="J486" s="4"/>
      <c r="K486" s="4">
        <v>231</v>
      </c>
      <c r="L486" s="4">
        <v>12</v>
      </c>
      <c r="M486" s="4">
        <v>3</v>
      </c>
      <c r="N486" s="4" t="s">
        <v>5</v>
      </c>
      <c r="O486" s="4">
        <v>1</v>
      </c>
      <c r="P486" s="4"/>
      <c r="Q486" s="4"/>
      <c r="R486" s="4"/>
      <c r="S486" s="4"/>
      <c r="T486" s="4"/>
      <c r="U486" s="4"/>
      <c r="V486" s="4"/>
      <c r="W486" s="4"/>
    </row>
    <row r="487" spans="1:23" x14ac:dyDescent="0.2">
      <c r="A487" s="4">
        <v>50</v>
      </c>
      <c r="B487" s="4">
        <v>0</v>
      </c>
      <c r="C487" s="4">
        <v>0</v>
      </c>
      <c r="D487" s="4">
        <v>1</v>
      </c>
      <c r="E487" s="4">
        <v>204</v>
      </c>
      <c r="F487" s="4">
        <f>ROUND(Source!R473,O487)</f>
        <v>0</v>
      </c>
      <c r="G487" s="4" t="s">
        <v>56</v>
      </c>
      <c r="H487" s="4" t="s">
        <v>57</v>
      </c>
      <c r="I487" s="4"/>
      <c r="J487" s="4"/>
      <c r="K487" s="4">
        <v>204</v>
      </c>
      <c r="L487" s="4">
        <v>13</v>
      </c>
      <c r="M487" s="4">
        <v>3</v>
      </c>
      <c r="N487" s="4" t="s">
        <v>5</v>
      </c>
      <c r="O487" s="4">
        <v>1</v>
      </c>
      <c r="P487" s="4"/>
      <c r="Q487" s="4"/>
      <c r="R487" s="4"/>
      <c r="S487" s="4"/>
      <c r="T487" s="4"/>
      <c r="U487" s="4"/>
      <c r="V487" s="4"/>
      <c r="W487" s="4"/>
    </row>
    <row r="488" spans="1:23" x14ac:dyDescent="0.2">
      <c r="A488" s="4">
        <v>50</v>
      </c>
      <c r="B488" s="4">
        <v>0</v>
      </c>
      <c r="C488" s="4">
        <v>0</v>
      </c>
      <c r="D488" s="4">
        <v>1</v>
      </c>
      <c r="E488" s="4">
        <v>205</v>
      </c>
      <c r="F488" s="4">
        <f>ROUND(Source!S473,O488)</f>
        <v>0</v>
      </c>
      <c r="G488" s="4" t="s">
        <v>58</v>
      </c>
      <c r="H488" s="4" t="s">
        <v>59</v>
      </c>
      <c r="I488" s="4"/>
      <c r="J488" s="4"/>
      <c r="K488" s="4">
        <v>205</v>
      </c>
      <c r="L488" s="4">
        <v>14</v>
      </c>
      <c r="M488" s="4">
        <v>3</v>
      </c>
      <c r="N488" s="4" t="s">
        <v>5</v>
      </c>
      <c r="O488" s="4">
        <v>1</v>
      </c>
      <c r="P488" s="4"/>
      <c r="Q488" s="4"/>
      <c r="R488" s="4"/>
      <c r="S488" s="4"/>
      <c r="T488" s="4"/>
      <c r="U488" s="4"/>
      <c r="V488" s="4"/>
      <c r="W488" s="4"/>
    </row>
    <row r="489" spans="1:23" x14ac:dyDescent="0.2">
      <c r="A489" s="4">
        <v>50</v>
      </c>
      <c r="B489" s="4">
        <v>0</v>
      </c>
      <c r="C489" s="4">
        <v>0</v>
      </c>
      <c r="D489" s="4">
        <v>1</v>
      </c>
      <c r="E489" s="4">
        <v>232</v>
      </c>
      <c r="F489" s="4">
        <f>ROUND(Source!BC473,O489)</f>
        <v>0</v>
      </c>
      <c r="G489" s="4" t="s">
        <v>60</v>
      </c>
      <c r="H489" s="4" t="s">
        <v>61</v>
      </c>
      <c r="I489" s="4"/>
      <c r="J489" s="4"/>
      <c r="K489" s="4">
        <v>232</v>
      </c>
      <c r="L489" s="4">
        <v>15</v>
      </c>
      <c r="M489" s="4">
        <v>3</v>
      </c>
      <c r="N489" s="4" t="s">
        <v>5</v>
      </c>
      <c r="O489" s="4">
        <v>1</v>
      </c>
      <c r="P489" s="4"/>
      <c r="Q489" s="4"/>
      <c r="R489" s="4"/>
      <c r="S489" s="4"/>
      <c r="T489" s="4"/>
      <c r="U489" s="4"/>
      <c r="V489" s="4"/>
      <c r="W489" s="4"/>
    </row>
    <row r="490" spans="1:23" x14ac:dyDescent="0.2">
      <c r="A490" s="4">
        <v>50</v>
      </c>
      <c r="B490" s="4">
        <v>0</v>
      </c>
      <c r="C490" s="4">
        <v>0</v>
      </c>
      <c r="D490" s="4">
        <v>1</v>
      </c>
      <c r="E490" s="4">
        <v>214</v>
      </c>
      <c r="F490" s="4">
        <f>ROUND(Source!AS473,O490)</f>
        <v>0</v>
      </c>
      <c r="G490" s="4" t="s">
        <v>62</v>
      </c>
      <c r="H490" s="4" t="s">
        <v>63</v>
      </c>
      <c r="I490" s="4"/>
      <c r="J490" s="4"/>
      <c r="K490" s="4">
        <v>214</v>
      </c>
      <c r="L490" s="4">
        <v>16</v>
      </c>
      <c r="M490" s="4">
        <v>3</v>
      </c>
      <c r="N490" s="4" t="s">
        <v>5</v>
      </c>
      <c r="O490" s="4">
        <v>1</v>
      </c>
      <c r="P490" s="4"/>
      <c r="Q490" s="4"/>
      <c r="R490" s="4"/>
      <c r="S490" s="4"/>
      <c r="T490" s="4"/>
      <c r="U490" s="4"/>
      <c r="V490" s="4"/>
      <c r="W490" s="4"/>
    </row>
    <row r="491" spans="1:23" x14ac:dyDescent="0.2">
      <c r="A491" s="4">
        <v>50</v>
      </c>
      <c r="B491" s="4">
        <v>0</v>
      </c>
      <c r="C491" s="4">
        <v>0</v>
      </c>
      <c r="D491" s="4">
        <v>1</v>
      </c>
      <c r="E491" s="4">
        <v>215</v>
      </c>
      <c r="F491" s="4">
        <f>ROUND(Source!AT473,O491)</f>
        <v>0</v>
      </c>
      <c r="G491" s="4" t="s">
        <v>64</v>
      </c>
      <c r="H491" s="4" t="s">
        <v>65</v>
      </c>
      <c r="I491" s="4"/>
      <c r="J491" s="4"/>
      <c r="K491" s="4">
        <v>215</v>
      </c>
      <c r="L491" s="4">
        <v>17</v>
      </c>
      <c r="M491" s="4">
        <v>3</v>
      </c>
      <c r="N491" s="4" t="s">
        <v>5</v>
      </c>
      <c r="O491" s="4">
        <v>1</v>
      </c>
      <c r="P491" s="4"/>
      <c r="Q491" s="4"/>
      <c r="R491" s="4"/>
      <c r="S491" s="4"/>
      <c r="T491" s="4"/>
      <c r="U491" s="4"/>
      <c r="V491" s="4"/>
      <c r="W491" s="4"/>
    </row>
    <row r="492" spans="1:23" x14ac:dyDescent="0.2">
      <c r="A492" s="4">
        <v>50</v>
      </c>
      <c r="B492" s="4">
        <v>0</v>
      </c>
      <c r="C492" s="4">
        <v>0</v>
      </c>
      <c r="D492" s="4">
        <v>1</v>
      </c>
      <c r="E492" s="4">
        <v>217</v>
      </c>
      <c r="F492" s="4">
        <f>ROUND(Source!AU473,O492)</f>
        <v>0</v>
      </c>
      <c r="G492" s="4" t="s">
        <v>66</v>
      </c>
      <c r="H492" s="4" t="s">
        <v>67</v>
      </c>
      <c r="I492" s="4"/>
      <c r="J492" s="4"/>
      <c r="K492" s="4">
        <v>217</v>
      </c>
      <c r="L492" s="4">
        <v>18</v>
      </c>
      <c r="M492" s="4">
        <v>3</v>
      </c>
      <c r="N492" s="4" t="s">
        <v>5</v>
      </c>
      <c r="O492" s="4">
        <v>1</v>
      </c>
      <c r="P492" s="4"/>
      <c r="Q492" s="4"/>
      <c r="R492" s="4"/>
      <c r="S492" s="4"/>
      <c r="T492" s="4"/>
      <c r="U492" s="4"/>
      <c r="V492" s="4"/>
      <c r="W492" s="4"/>
    </row>
    <row r="493" spans="1:23" x14ac:dyDescent="0.2">
      <c r="A493" s="4">
        <v>50</v>
      </c>
      <c r="B493" s="4">
        <v>0</v>
      </c>
      <c r="C493" s="4">
        <v>0</v>
      </c>
      <c r="D493" s="4">
        <v>1</v>
      </c>
      <c r="E493" s="4">
        <v>230</v>
      </c>
      <c r="F493" s="4">
        <f>ROUND(Source!BA473,O493)</f>
        <v>0</v>
      </c>
      <c r="G493" s="4" t="s">
        <v>68</v>
      </c>
      <c r="H493" s="4" t="s">
        <v>69</v>
      </c>
      <c r="I493" s="4"/>
      <c r="J493" s="4"/>
      <c r="K493" s="4">
        <v>230</v>
      </c>
      <c r="L493" s="4">
        <v>19</v>
      </c>
      <c r="M493" s="4">
        <v>3</v>
      </c>
      <c r="N493" s="4" t="s">
        <v>5</v>
      </c>
      <c r="O493" s="4">
        <v>1</v>
      </c>
      <c r="P493" s="4"/>
      <c r="Q493" s="4"/>
      <c r="R493" s="4"/>
      <c r="S493" s="4"/>
      <c r="T493" s="4"/>
      <c r="U493" s="4"/>
      <c r="V493" s="4"/>
      <c r="W493" s="4"/>
    </row>
    <row r="494" spans="1:23" x14ac:dyDescent="0.2">
      <c r="A494" s="4">
        <v>50</v>
      </c>
      <c r="B494" s="4">
        <v>0</v>
      </c>
      <c r="C494" s="4">
        <v>0</v>
      </c>
      <c r="D494" s="4">
        <v>1</v>
      </c>
      <c r="E494" s="4">
        <v>206</v>
      </c>
      <c r="F494" s="4">
        <f>ROUND(Source!T473,O494)</f>
        <v>0</v>
      </c>
      <c r="G494" s="4" t="s">
        <v>70</v>
      </c>
      <c r="H494" s="4" t="s">
        <v>71</v>
      </c>
      <c r="I494" s="4"/>
      <c r="J494" s="4"/>
      <c r="K494" s="4">
        <v>206</v>
      </c>
      <c r="L494" s="4">
        <v>20</v>
      </c>
      <c r="M494" s="4">
        <v>3</v>
      </c>
      <c r="N494" s="4" t="s">
        <v>5</v>
      </c>
      <c r="O494" s="4">
        <v>1</v>
      </c>
      <c r="P494" s="4"/>
      <c r="Q494" s="4"/>
      <c r="R494" s="4"/>
      <c r="S494" s="4"/>
      <c r="T494" s="4"/>
      <c r="U494" s="4"/>
      <c r="V494" s="4"/>
      <c r="W494" s="4"/>
    </row>
    <row r="495" spans="1:23" x14ac:dyDescent="0.2">
      <c r="A495" s="4">
        <v>50</v>
      </c>
      <c r="B495" s="4">
        <v>0</v>
      </c>
      <c r="C495" s="4">
        <v>0</v>
      </c>
      <c r="D495" s="4">
        <v>1</v>
      </c>
      <c r="E495" s="4">
        <v>207</v>
      </c>
      <c r="F495" s="4">
        <f>Source!U473</f>
        <v>0</v>
      </c>
      <c r="G495" s="4" t="s">
        <v>72</v>
      </c>
      <c r="H495" s="4" t="s">
        <v>73</v>
      </c>
      <c r="I495" s="4"/>
      <c r="J495" s="4"/>
      <c r="K495" s="4">
        <v>207</v>
      </c>
      <c r="L495" s="4">
        <v>21</v>
      </c>
      <c r="M495" s="4">
        <v>3</v>
      </c>
      <c r="N495" s="4" t="s">
        <v>5</v>
      </c>
      <c r="O495" s="4">
        <v>-1</v>
      </c>
      <c r="P495" s="4"/>
      <c r="Q495" s="4"/>
      <c r="R495" s="4"/>
      <c r="S495" s="4"/>
      <c r="T495" s="4"/>
      <c r="U495" s="4"/>
      <c r="V495" s="4"/>
      <c r="W495" s="4"/>
    </row>
    <row r="496" spans="1:23" x14ac:dyDescent="0.2">
      <c r="A496" s="4">
        <v>50</v>
      </c>
      <c r="B496" s="4">
        <v>0</v>
      </c>
      <c r="C496" s="4">
        <v>0</v>
      </c>
      <c r="D496" s="4">
        <v>1</v>
      </c>
      <c r="E496" s="4">
        <v>208</v>
      </c>
      <c r="F496" s="4">
        <f>Source!V473</f>
        <v>0</v>
      </c>
      <c r="G496" s="4" t="s">
        <v>74</v>
      </c>
      <c r="H496" s="4" t="s">
        <v>75</v>
      </c>
      <c r="I496" s="4"/>
      <c r="J496" s="4"/>
      <c r="K496" s="4">
        <v>208</v>
      </c>
      <c r="L496" s="4">
        <v>22</v>
      </c>
      <c r="M496" s="4">
        <v>3</v>
      </c>
      <c r="N496" s="4" t="s">
        <v>5</v>
      </c>
      <c r="O496" s="4">
        <v>-1</v>
      </c>
      <c r="P496" s="4"/>
      <c r="Q496" s="4"/>
      <c r="R496" s="4"/>
      <c r="S496" s="4"/>
      <c r="T496" s="4"/>
      <c r="U496" s="4"/>
      <c r="V496" s="4"/>
      <c r="W496" s="4"/>
    </row>
    <row r="497" spans="1:206" x14ac:dyDescent="0.2">
      <c r="A497" s="4">
        <v>50</v>
      </c>
      <c r="B497" s="4">
        <v>0</v>
      </c>
      <c r="C497" s="4">
        <v>0</v>
      </c>
      <c r="D497" s="4">
        <v>1</v>
      </c>
      <c r="E497" s="4">
        <v>209</v>
      </c>
      <c r="F497" s="4">
        <f>ROUND(Source!W473,O497)</f>
        <v>0</v>
      </c>
      <c r="G497" s="4" t="s">
        <v>76</v>
      </c>
      <c r="H497" s="4" t="s">
        <v>77</v>
      </c>
      <c r="I497" s="4"/>
      <c r="J497" s="4"/>
      <c r="K497" s="4">
        <v>209</v>
      </c>
      <c r="L497" s="4">
        <v>23</v>
      </c>
      <c r="M497" s="4">
        <v>3</v>
      </c>
      <c r="N497" s="4" t="s">
        <v>5</v>
      </c>
      <c r="O497" s="4">
        <v>1</v>
      </c>
      <c r="P497" s="4"/>
      <c r="Q497" s="4"/>
      <c r="R497" s="4"/>
      <c r="S497" s="4"/>
      <c r="T497" s="4"/>
      <c r="U497" s="4"/>
      <c r="V497" s="4"/>
      <c r="W497" s="4"/>
    </row>
    <row r="498" spans="1:206" x14ac:dyDescent="0.2">
      <c r="A498" s="4">
        <v>50</v>
      </c>
      <c r="B498" s="4">
        <v>0</v>
      </c>
      <c r="C498" s="4">
        <v>0</v>
      </c>
      <c r="D498" s="4">
        <v>1</v>
      </c>
      <c r="E498" s="4">
        <v>233</v>
      </c>
      <c r="F498" s="4">
        <f>ROUND(Source!BD473,O498)</f>
        <v>0</v>
      </c>
      <c r="G498" s="4" t="s">
        <v>78</v>
      </c>
      <c r="H498" s="4" t="s">
        <v>79</v>
      </c>
      <c r="I498" s="4"/>
      <c r="J498" s="4"/>
      <c r="K498" s="4">
        <v>233</v>
      </c>
      <c r="L498" s="4">
        <v>24</v>
      </c>
      <c r="M498" s="4">
        <v>3</v>
      </c>
      <c r="N498" s="4" t="s">
        <v>5</v>
      </c>
      <c r="O498" s="4">
        <v>1</v>
      </c>
      <c r="P498" s="4"/>
      <c r="Q498" s="4"/>
      <c r="R498" s="4"/>
      <c r="S498" s="4"/>
      <c r="T498" s="4"/>
      <c r="U498" s="4"/>
      <c r="V498" s="4"/>
      <c r="W498" s="4"/>
    </row>
    <row r="499" spans="1:206" x14ac:dyDescent="0.2">
      <c r="A499" s="4">
        <v>50</v>
      </c>
      <c r="B499" s="4">
        <v>0</v>
      </c>
      <c r="C499" s="4">
        <v>0</v>
      </c>
      <c r="D499" s="4">
        <v>1</v>
      </c>
      <c r="E499" s="4">
        <v>210</v>
      </c>
      <c r="F499" s="4">
        <f>ROUND(Source!X473,O499)</f>
        <v>0</v>
      </c>
      <c r="G499" s="4" t="s">
        <v>80</v>
      </c>
      <c r="H499" s="4" t="s">
        <v>81</v>
      </c>
      <c r="I499" s="4"/>
      <c r="J499" s="4"/>
      <c r="K499" s="4">
        <v>210</v>
      </c>
      <c r="L499" s="4">
        <v>25</v>
      </c>
      <c r="M499" s="4">
        <v>3</v>
      </c>
      <c r="N499" s="4" t="s">
        <v>5</v>
      </c>
      <c r="O499" s="4">
        <v>1</v>
      </c>
      <c r="P499" s="4"/>
      <c r="Q499" s="4"/>
      <c r="R499" s="4"/>
      <c r="S499" s="4"/>
      <c r="T499" s="4"/>
      <c r="U499" s="4"/>
      <c r="V499" s="4"/>
      <c r="W499" s="4"/>
    </row>
    <row r="500" spans="1:206" x14ac:dyDescent="0.2">
      <c r="A500" s="4">
        <v>50</v>
      </c>
      <c r="B500" s="4">
        <v>0</v>
      </c>
      <c r="C500" s="4">
        <v>0</v>
      </c>
      <c r="D500" s="4">
        <v>1</v>
      </c>
      <c r="E500" s="4">
        <v>211</v>
      </c>
      <c r="F500" s="4">
        <f>ROUND(Source!Y473,O500)</f>
        <v>0</v>
      </c>
      <c r="G500" s="4" t="s">
        <v>82</v>
      </c>
      <c r="H500" s="4" t="s">
        <v>83</v>
      </c>
      <c r="I500" s="4"/>
      <c r="J500" s="4"/>
      <c r="K500" s="4">
        <v>211</v>
      </c>
      <c r="L500" s="4">
        <v>26</v>
      </c>
      <c r="M500" s="4">
        <v>3</v>
      </c>
      <c r="N500" s="4" t="s">
        <v>5</v>
      </c>
      <c r="O500" s="4">
        <v>1</v>
      </c>
      <c r="P500" s="4"/>
      <c r="Q500" s="4"/>
      <c r="R500" s="4"/>
      <c r="S500" s="4"/>
      <c r="T500" s="4"/>
      <c r="U500" s="4"/>
      <c r="V500" s="4"/>
      <c r="W500" s="4"/>
    </row>
    <row r="501" spans="1:206" x14ac:dyDescent="0.2">
      <c r="A501" s="4">
        <v>50</v>
      </c>
      <c r="B501" s="4">
        <v>0</v>
      </c>
      <c r="C501" s="4">
        <v>0</v>
      </c>
      <c r="D501" s="4">
        <v>1</v>
      </c>
      <c r="E501" s="4">
        <v>224</v>
      </c>
      <c r="F501" s="4">
        <f>ROUND(Source!AR473,O501)</f>
        <v>0</v>
      </c>
      <c r="G501" s="4" t="s">
        <v>84</v>
      </c>
      <c r="H501" s="4" t="s">
        <v>85</v>
      </c>
      <c r="I501" s="4"/>
      <c r="J501" s="4"/>
      <c r="K501" s="4">
        <v>224</v>
      </c>
      <c r="L501" s="4">
        <v>27</v>
      </c>
      <c r="M501" s="4">
        <v>3</v>
      </c>
      <c r="N501" s="4" t="s">
        <v>5</v>
      </c>
      <c r="O501" s="4">
        <v>1</v>
      </c>
      <c r="P501" s="4"/>
      <c r="Q501" s="4"/>
      <c r="R501" s="4"/>
      <c r="S501" s="4"/>
      <c r="T501" s="4"/>
      <c r="U501" s="4"/>
      <c r="V501" s="4"/>
      <c r="W501" s="4"/>
    </row>
    <row r="503" spans="1:206" x14ac:dyDescent="0.2">
      <c r="A503" s="2">
        <v>51</v>
      </c>
      <c r="B503" s="2">
        <f>B20</f>
        <v>1</v>
      </c>
      <c r="C503" s="2">
        <f>A20</f>
        <v>3</v>
      </c>
      <c r="D503" s="2">
        <f>ROW(A20)</f>
        <v>20</v>
      </c>
      <c r="E503" s="2"/>
      <c r="F503" s="2" t="str">
        <f>IF(F20&lt;&gt;"",F20,"")</f>
        <v>Новая локальная смета</v>
      </c>
      <c r="G503" s="2" t="str">
        <f>IF(G20&lt;&gt;"",G20,"")</f>
        <v>Новая локальная смета</v>
      </c>
      <c r="H503" s="2">
        <v>0</v>
      </c>
      <c r="I503" s="2"/>
      <c r="J503" s="2"/>
      <c r="K503" s="2"/>
      <c r="L503" s="2"/>
      <c r="M503" s="2"/>
      <c r="N503" s="2"/>
      <c r="O503" s="2">
        <f t="shared" ref="O503:T503" si="304">ROUND(O142+O344+O387+O435+O473+AB503,1)</f>
        <v>77505.399999999994</v>
      </c>
      <c r="P503" s="2">
        <f t="shared" si="304"/>
        <v>61721.2</v>
      </c>
      <c r="Q503" s="2">
        <f t="shared" si="304"/>
        <v>332.8</v>
      </c>
      <c r="R503" s="2">
        <f t="shared" si="304"/>
        <v>138</v>
      </c>
      <c r="S503" s="2">
        <f t="shared" si="304"/>
        <v>15451.4</v>
      </c>
      <c r="T503" s="2">
        <f t="shared" si="304"/>
        <v>0</v>
      </c>
      <c r="U503" s="2">
        <f>U142+U344+U387+U435+U473+AH503</f>
        <v>48.172713499999993</v>
      </c>
      <c r="V503" s="2">
        <f>V142+V344+V387+V435+V473+AI503</f>
        <v>0.35498750000000001</v>
      </c>
      <c r="W503" s="2">
        <f>ROUND(W142+W344+W387+W435+W473+AJ503,1)</f>
        <v>0</v>
      </c>
      <c r="X503" s="2">
        <f>ROUND(X142+X344+X387+X435+X473+AK503,1)</f>
        <v>15345.1</v>
      </c>
      <c r="Y503" s="2">
        <f>ROUND(Y142+Y344+Y387+Y435+Y473+AL503,1)</f>
        <v>8196.1</v>
      </c>
      <c r="Z503" s="2"/>
      <c r="AA503" s="2"/>
      <c r="AB503" s="2"/>
      <c r="AC503" s="2"/>
      <c r="AD503" s="2"/>
      <c r="AE503" s="2"/>
      <c r="AF503" s="2"/>
      <c r="AG503" s="2"/>
      <c r="AH503" s="2"/>
      <c r="AI503" s="2"/>
      <c r="AJ503" s="2"/>
      <c r="AK503" s="2"/>
      <c r="AL503" s="2"/>
      <c r="AM503" s="2"/>
      <c r="AN503" s="2"/>
      <c r="AO503" s="2">
        <f t="shared" ref="AO503:BD503" si="305">ROUND(AO142+AO344+AO387+AO435+AO473+BX503,1)</f>
        <v>0</v>
      </c>
      <c r="AP503" s="2">
        <f t="shared" si="305"/>
        <v>0</v>
      </c>
      <c r="AQ503" s="2">
        <f t="shared" si="305"/>
        <v>0</v>
      </c>
      <c r="AR503" s="2">
        <f t="shared" si="305"/>
        <v>101046.6</v>
      </c>
      <c r="AS503" s="2">
        <f t="shared" si="305"/>
        <v>97066.9</v>
      </c>
      <c r="AT503" s="2">
        <f t="shared" si="305"/>
        <v>3979.7</v>
      </c>
      <c r="AU503" s="2">
        <f t="shared" si="305"/>
        <v>0</v>
      </c>
      <c r="AV503" s="2">
        <f t="shared" si="305"/>
        <v>61721.2</v>
      </c>
      <c r="AW503" s="2">
        <f t="shared" si="305"/>
        <v>61721.2</v>
      </c>
      <c r="AX503" s="2">
        <f t="shared" si="305"/>
        <v>0</v>
      </c>
      <c r="AY503" s="2">
        <f t="shared" si="305"/>
        <v>61721.2</v>
      </c>
      <c r="AZ503" s="2">
        <f t="shared" si="305"/>
        <v>0</v>
      </c>
      <c r="BA503" s="2">
        <f t="shared" si="305"/>
        <v>0</v>
      </c>
      <c r="BB503" s="2">
        <f t="shared" si="305"/>
        <v>0</v>
      </c>
      <c r="BC503" s="2">
        <f t="shared" si="305"/>
        <v>0</v>
      </c>
      <c r="BD503" s="2">
        <f t="shared" si="305"/>
        <v>0</v>
      </c>
      <c r="BE503" s="2"/>
      <c r="BF503" s="2"/>
      <c r="BG503" s="2"/>
      <c r="BH503" s="2"/>
      <c r="BI503" s="2"/>
      <c r="BJ503" s="2"/>
      <c r="BK503" s="2"/>
      <c r="BL503" s="2"/>
      <c r="BM503" s="2"/>
      <c r="BN503" s="2"/>
      <c r="BO503" s="2"/>
      <c r="BP503" s="2"/>
      <c r="BQ503" s="2"/>
      <c r="BR503" s="2"/>
      <c r="BS503" s="2"/>
      <c r="BT503" s="2"/>
      <c r="BU503" s="2"/>
      <c r="BV503" s="2"/>
      <c r="BW503" s="2"/>
      <c r="BX503" s="2"/>
      <c r="BY503" s="2"/>
      <c r="BZ503" s="2"/>
      <c r="CA503" s="2"/>
      <c r="CB503" s="2"/>
      <c r="CC503" s="2"/>
      <c r="CD503" s="2"/>
      <c r="CE503" s="2"/>
      <c r="CF503" s="2"/>
      <c r="CG503" s="2"/>
      <c r="CH503" s="2"/>
      <c r="CI503" s="2"/>
      <c r="CJ503" s="2"/>
      <c r="CK503" s="2"/>
      <c r="CL503" s="2"/>
      <c r="CM503" s="2"/>
      <c r="CN503" s="2"/>
      <c r="CO503" s="2"/>
      <c r="CP503" s="2"/>
      <c r="CQ503" s="2"/>
      <c r="CR503" s="2"/>
      <c r="CS503" s="2"/>
      <c r="CT503" s="2"/>
      <c r="CU503" s="2"/>
      <c r="CV503" s="2"/>
      <c r="CW503" s="2"/>
      <c r="CX503" s="2"/>
      <c r="CY503" s="2"/>
      <c r="CZ503" s="2"/>
      <c r="DA503" s="2"/>
      <c r="DB503" s="2"/>
      <c r="DC503" s="2"/>
      <c r="DD503" s="2"/>
      <c r="DE503" s="2"/>
      <c r="DF503" s="2"/>
      <c r="DG503" s="3"/>
      <c r="DH503" s="3"/>
      <c r="DI503" s="3"/>
      <c r="DJ503" s="3"/>
      <c r="DK503" s="3"/>
      <c r="DL503" s="3"/>
      <c r="DM503" s="3"/>
      <c r="DN503" s="3"/>
      <c r="DO503" s="3"/>
      <c r="DP503" s="3"/>
      <c r="DQ503" s="3"/>
      <c r="DR503" s="3"/>
      <c r="DS503" s="3"/>
      <c r="DT503" s="3"/>
      <c r="DU503" s="3"/>
      <c r="DV503" s="3"/>
      <c r="DW503" s="3"/>
      <c r="DX503" s="3"/>
      <c r="DY503" s="3"/>
      <c r="DZ503" s="3"/>
      <c r="EA503" s="3"/>
      <c r="EB503" s="3"/>
      <c r="EC503" s="3"/>
      <c r="ED503" s="3"/>
      <c r="EE503" s="3"/>
      <c r="EF503" s="3"/>
      <c r="EG503" s="3"/>
      <c r="EH503" s="3"/>
      <c r="EI503" s="3"/>
      <c r="EJ503" s="3"/>
      <c r="EK503" s="3"/>
      <c r="EL503" s="3"/>
      <c r="EM503" s="3"/>
      <c r="EN503" s="3"/>
      <c r="EO503" s="3"/>
      <c r="EP503" s="3"/>
      <c r="EQ503" s="3"/>
      <c r="ER503" s="3"/>
      <c r="ES503" s="3"/>
      <c r="ET503" s="3"/>
      <c r="EU503" s="3"/>
      <c r="EV503" s="3"/>
      <c r="EW503" s="3"/>
      <c r="EX503" s="3"/>
      <c r="EY503" s="3"/>
      <c r="EZ503" s="3"/>
      <c r="FA503" s="3"/>
      <c r="FB503" s="3"/>
      <c r="FC503" s="3"/>
      <c r="FD503" s="3"/>
      <c r="FE503" s="3"/>
      <c r="FF503" s="3"/>
      <c r="FG503" s="3"/>
      <c r="FH503" s="3"/>
      <c r="FI503" s="3"/>
      <c r="FJ503" s="3"/>
      <c r="FK503" s="3"/>
      <c r="FL503" s="3"/>
      <c r="FM503" s="3"/>
      <c r="FN503" s="3"/>
      <c r="FO503" s="3"/>
      <c r="FP503" s="3"/>
      <c r="FQ503" s="3"/>
      <c r="FR503" s="3"/>
      <c r="FS503" s="3"/>
      <c r="FT503" s="3"/>
      <c r="FU503" s="3"/>
      <c r="FV503" s="3"/>
      <c r="FW503" s="3"/>
      <c r="FX503" s="3"/>
      <c r="FY503" s="3"/>
      <c r="FZ503" s="3"/>
      <c r="GA503" s="3"/>
      <c r="GB503" s="3"/>
      <c r="GC503" s="3"/>
      <c r="GD503" s="3"/>
      <c r="GE503" s="3"/>
      <c r="GF503" s="3"/>
      <c r="GG503" s="3"/>
      <c r="GH503" s="3"/>
      <c r="GI503" s="3"/>
      <c r="GJ503" s="3"/>
      <c r="GK503" s="3"/>
      <c r="GL503" s="3"/>
      <c r="GM503" s="3"/>
      <c r="GN503" s="3"/>
      <c r="GO503" s="3"/>
      <c r="GP503" s="3"/>
      <c r="GQ503" s="3"/>
      <c r="GR503" s="3"/>
      <c r="GS503" s="3"/>
      <c r="GT503" s="3"/>
      <c r="GU503" s="3"/>
      <c r="GV503" s="3"/>
      <c r="GW503" s="3"/>
      <c r="GX503" s="3">
        <v>0</v>
      </c>
    </row>
    <row r="505" spans="1:206" x14ac:dyDescent="0.2">
      <c r="A505" s="4">
        <v>50</v>
      </c>
      <c r="B505" s="4">
        <v>0</v>
      </c>
      <c r="C505" s="4">
        <v>0</v>
      </c>
      <c r="D505" s="4">
        <v>1</v>
      </c>
      <c r="E505" s="4">
        <v>201</v>
      </c>
      <c r="F505" s="4">
        <f>ROUND(Source!O503,O505)</f>
        <v>77505.399999999994</v>
      </c>
      <c r="G505" s="4" t="s">
        <v>32</v>
      </c>
      <c r="H505" s="4" t="s">
        <v>33</v>
      </c>
      <c r="I505" s="4"/>
      <c r="J505" s="4"/>
      <c r="K505" s="4">
        <v>201</v>
      </c>
      <c r="L505" s="4">
        <v>1</v>
      </c>
      <c r="M505" s="4">
        <v>3</v>
      </c>
      <c r="N505" s="4" t="s">
        <v>5</v>
      </c>
      <c r="O505" s="4">
        <v>1</v>
      </c>
      <c r="P505" s="4"/>
      <c r="Q505" s="4"/>
      <c r="R505" s="4"/>
      <c r="S505" s="4"/>
      <c r="T505" s="4"/>
      <c r="U505" s="4"/>
      <c r="V505" s="4"/>
      <c r="W505" s="4"/>
    </row>
    <row r="506" spans="1:206" x14ac:dyDescent="0.2">
      <c r="A506" s="4">
        <v>50</v>
      </c>
      <c r="B506" s="4">
        <v>0</v>
      </c>
      <c r="C506" s="4">
        <v>0</v>
      </c>
      <c r="D506" s="4">
        <v>1</v>
      </c>
      <c r="E506" s="4">
        <v>202</v>
      </c>
      <c r="F506" s="4">
        <f>ROUND(Source!P503,O506)</f>
        <v>61721.2</v>
      </c>
      <c r="G506" s="4" t="s">
        <v>34</v>
      </c>
      <c r="H506" s="4" t="s">
        <v>35</v>
      </c>
      <c r="I506" s="4"/>
      <c r="J506" s="4"/>
      <c r="K506" s="4">
        <v>202</v>
      </c>
      <c r="L506" s="4">
        <v>2</v>
      </c>
      <c r="M506" s="4">
        <v>3</v>
      </c>
      <c r="N506" s="4" t="s">
        <v>5</v>
      </c>
      <c r="O506" s="4">
        <v>1</v>
      </c>
      <c r="P506" s="4"/>
      <c r="Q506" s="4"/>
      <c r="R506" s="4"/>
      <c r="S506" s="4"/>
      <c r="T506" s="4"/>
      <c r="U506" s="4"/>
      <c r="V506" s="4"/>
      <c r="W506" s="4"/>
    </row>
    <row r="507" spans="1:206" x14ac:dyDescent="0.2">
      <c r="A507" s="4">
        <v>50</v>
      </c>
      <c r="B507" s="4">
        <v>0</v>
      </c>
      <c r="C507" s="4">
        <v>0</v>
      </c>
      <c r="D507" s="4">
        <v>1</v>
      </c>
      <c r="E507" s="4">
        <v>222</v>
      </c>
      <c r="F507" s="4">
        <f>ROUND(Source!AO503,O507)</f>
        <v>0</v>
      </c>
      <c r="G507" s="4" t="s">
        <v>36</v>
      </c>
      <c r="H507" s="4" t="s">
        <v>37</v>
      </c>
      <c r="I507" s="4"/>
      <c r="J507" s="4"/>
      <c r="K507" s="4">
        <v>222</v>
      </c>
      <c r="L507" s="4">
        <v>3</v>
      </c>
      <c r="M507" s="4">
        <v>3</v>
      </c>
      <c r="N507" s="4" t="s">
        <v>5</v>
      </c>
      <c r="O507" s="4">
        <v>1</v>
      </c>
      <c r="P507" s="4"/>
      <c r="Q507" s="4"/>
      <c r="R507" s="4"/>
      <c r="S507" s="4"/>
      <c r="T507" s="4"/>
      <c r="U507" s="4"/>
      <c r="V507" s="4"/>
      <c r="W507" s="4"/>
    </row>
    <row r="508" spans="1:206" x14ac:dyDescent="0.2">
      <c r="A508" s="4">
        <v>50</v>
      </c>
      <c r="B508" s="4">
        <v>0</v>
      </c>
      <c r="C508" s="4">
        <v>0</v>
      </c>
      <c r="D508" s="4">
        <v>1</v>
      </c>
      <c r="E508" s="4">
        <v>225</v>
      </c>
      <c r="F508" s="4">
        <f>ROUND(Source!AV503,O508)</f>
        <v>61721.2</v>
      </c>
      <c r="G508" s="4" t="s">
        <v>38</v>
      </c>
      <c r="H508" s="4" t="s">
        <v>39</v>
      </c>
      <c r="I508" s="4"/>
      <c r="J508" s="4"/>
      <c r="K508" s="4">
        <v>225</v>
      </c>
      <c r="L508" s="4">
        <v>4</v>
      </c>
      <c r="M508" s="4">
        <v>3</v>
      </c>
      <c r="N508" s="4" t="s">
        <v>5</v>
      </c>
      <c r="O508" s="4">
        <v>1</v>
      </c>
      <c r="P508" s="4"/>
      <c r="Q508" s="4"/>
      <c r="R508" s="4"/>
      <c r="S508" s="4"/>
      <c r="T508" s="4"/>
      <c r="U508" s="4"/>
      <c r="V508" s="4"/>
      <c r="W508" s="4"/>
    </row>
    <row r="509" spans="1:206" x14ac:dyDescent="0.2">
      <c r="A509" s="4">
        <v>50</v>
      </c>
      <c r="B509" s="4">
        <v>0</v>
      </c>
      <c r="C509" s="4">
        <v>0</v>
      </c>
      <c r="D509" s="4">
        <v>1</v>
      </c>
      <c r="E509" s="4">
        <v>226</v>
      </c>
      <c r="F509" s="4">
        <f>ROUND(Source!AW503,O509)</f>
        <v>61721.2</v>
      </c>
      <c r="G509" s="4" t="s">
        <v>40</v>
      </c>
      <c r="H509" s="4" t="s">
        <v>41</v>
      </c>
      <c r="I509" s="4"/>
      <c r="J509" s="4"/>
      <c r="K509" s="4">
        <v>226</v>
      </c>
      <c r="L509" s="4">
        <v>5</v>
      </c>
      <c r="M509" s="4">
        <v>3</v>
      </c>
      <c r="N509" s="4" t="s">
        <v>5</v>
      </c>
      <c r="O509" s="4">
        <v>1</v>
      </c>
      <c r="P509" s="4"/>
      <c r="Q509" s="4"/>
      <c r="R509" s="4"/>
      <c r="S509" s="4"/>
      <c r="T509" s="4"/>
      <c r="U509" s="4"/>
      <c r="V509" s="4"/>
      <c r="W509" s="4"/>
    </row>
    <row r="510" spans="1:206" x14ac:dyDescent="0.2">
      <c r="A510" s="4">
        <v>50</v>
      </c>
      <c r="B510" s="4">
        <v>0</v>
      </c>
      <c r="C510" s="4">
        <v>0</v>
      </c>
      <c r="D510" s="4">
        <v>1</v>
      </c>
      <c r="E510" s="4">
        <v>227</v>
      </c>
      <c r="F510" s="4">
        <f>ROUND(Source!AX503,O510)</f>
        <v>0</v>
      </c>
      <c r="G510" s="4" t="s">
        <v>42</v>
      </c>
      <c r="H510" s="4" t="s">
        <v>43</v>
      </c>
      <c r="I510" s="4"/>
      <c r="J510" s="4"/>
      <c r="K510" s="4">
        <v>227</v>
      </c>
      <c r="L510" s="4">
        <v>6</v>
      </c>
      <c r="M510" s="4">
        <v>3</v>
      </c>
      <c r="N510" s="4" t="s">
        <v>5</v>
      </c>
      <c r="O510" s="4">
        <v>1</v>
      </c>
      <c r="P510" s="4"/>
      <c r="Q510" s="4"/>
      <c r="R510" s="4"/>
      <c r="S510" s="4"/>
      <c r="T510" s="4"/>
      <c r="U510" s="4"/>
      <c r="V510" s="4"/>
      <c r="W510" s="4"/>
    </row>
    <row r="511" spans="1:206" x14ac:dyDescent="0.2">
      <c r="A511" s="4">
        <v>50</v>
      </c>
      <c r="B511" s="4">
        <v>0</v>
      </c>
      <c r="C511" s="4">
        <v>0</v>
      </c>
      <c r="D511" s="4">
        <v>1</v>
      </c>
      <c r="E511" s="4">
        <v>228</v>
      </c>
      <c r="F511" s="4">
        <f>ROUND(Source!AY503,O511)</f>
        <v>61721.2</v>
      </c>
      <c r="G511" s="4" t="s">
        <v>44</v>
      </c>
      <c r="H511" s="4" t="s">
        <v>45</v>
      </c>
      <c r="I511" s="4"/>
      <c r="J511" s="4"/>
      <c r="K511" s="4">
        <v>228</v>
      </c>
      <c r="L511" s="4">
        <v>7</v>
      </c>
      <c r="M511" s="4">
        <v>3</v>
      </c>
      <c r="N511" s="4" t="s">
        <v>5</v>
      </c>
      <c r="O511" s="4">
        <v>1</v>
      </c>
      <c r="P511" s="4"/>
      <c r="Q511" s="4"/>
      <c r="R511" s="4"/>
      <c r="S511" s="4"/>
      <c r="T511" s="4"/>
      <c r="U511" s="4"/>
      <c r="V511" s="4"/>
      <c r="W511" s="4"/>
    </row>
    <row r="512" spans="1:206" x14ac:dyDescent="0.2">
      <c r="A512" s="4">
        <v>50</v>
      </c>
      <c r="B512" s="4">
        <v>0</v>
      </c>
      <c r="C512" s="4">
        <v>0</v>
      </c>
      <c r="D512" s="4">
        <v>1</v>
      </c>
      <c r="E512" s="4">
        <v>216</v>
      </c>
      <c r="F512" s="4">
        <f>ROUND(Source!AP503,O512)</f>
        <v>0</v>
      </c>
      <c r="G512" s="4" t="s">
        <v>46</v>
      </c>
      <c r="H512" s="4" t="s">
        <v>47</v>
      </c>
      <c r="I512" s="4"/>
      <c r="J512" s="4"/>
      <c r="K512" s="4">
        <v>216</v>
      </c>
      <c r="L512" s="4">
        <v>8</v>
      </c>
      <c r="M512" s="4">
        <v>3</v>
      </c>
      <c r="N512" s="4" t="s">
        <v>5</v>
      </c>
      <c r="O512" s="4">
        <v>1</v>
      </c>
      <c r="P512" s="4"/>
      <c r="Q512" s="4"/>
      <c r="R512" s="4"/>
      <c r="S512" s="4"/>
      <c r="T512" s="4"/>
      <c r="U512" s="4"/>
      <c r="V512" s="4"/>
      <c r="W512" s="4"/>
    </row>
    <row r="513" spans="1:23" x14ac:dyDescent="0.2">
      <c r="A513" s="4">
        <v>50</v>
      </c>
      <c r="B513" s="4">
        <v>0</v>
      </c>
      <c r="C513" s="4">
        <v>0</v>
      </c>
      <c r="D513" s="4">
        <v>1</v>
      </c>
      <c r="E513" s="4">
        <v>223</v>
      </c>
      <c r="F513" s="4">
        <f>ROUND(Source!AQ503,O513)</f>
        <v>0</v>
      </c>
      <c r="G513" s="4" t="s">
        <v>48</v>
      </c>
      <c r="H513" s="4" t="s">
        <v>49</v>
      </c>
      <c r="I513" s="4"/>
      <c r="J513" s="4"/>
      <c r="K513" s="4">
        <v>223</v>
      </c>
      <c r="L513" s="4">
        <v>9</v>
      </c>
      <c r="M513" s="4">
        <v>3</v>
      </c>
      <c r="N513" s="4" t="s">
        <v>5</v>
      </c>
      <c r="O513" s="4">
        <v>1</v>
      </c>
      <c r="P513" s="4"/>
      <c r="Q513" s="4"/>
      <c r="R513" s="4"/>
      <c r="S513" s="4"/>
      <c r="T513" s="4"/>
      <c r="U513" s="4"/>
      <c r="V513" s="4"/>
      <c r="W513" s="4"/>
    </row>
    <row r="514" spans="1:23" x14ac:dyDescent="0.2">
      <c r="A514" s="4">
        <v>50</v>
      </c>
      <c r="B514" s="4">
        <v>0</v>
      </c>
      <c r="C514" s="4">
        <v>0</v>
      </c>
      <c r="D514" s="4">
        <v>1</v>
      </c>
      <c r="E514" s="4">
        <v>229</v>
      </c>
      <c r="F514" s="4">
        <f>ROUND(Source!AZ503,O514)</f>
        <v>0</v>
      </c>
      <c r="G514" s="4" t="s">
        <v>50</v>
      </c>
      <c r="H514" s="4" t="s">
        <v>51</v>
      </c>
      <c r="I514" s="4"/>
      <c r="J514" s="4"/>
      <c r="K514" s="4">
        <v>229</v>
      </c>
      <c r="L514" s="4">
        <v>10</v>
      </c>
      <c r="M514" s="4">
        <v>3</v>
      </c>
      <c r="N514" s="4" t="s">
        <v>5</v>
      </c>
      <c r="O514" s="4">
        <v>1</v>
      </c>
      <c r="P514" s="4"/>
      <c r="Q514" s="4"/>
      <c r="R514" s="4"/>
      <c r="S514" s="4"/>
      <c r="T514" s="4"/>
      <c r="U514" s="4"/>
      <c r="V514" s="4"/>
      <c r="W514" s="4"/>
    </row>
    <row r="515" spans="1:23" x14ac:dyDescent="0.2">
      <c r="A515" s="4">
        <v>50</v>
      </c>
      <c r="B515" s="4">
        <v>0</v>
      </c>
      <c r="C515" s="4">
        <v>0</v>
      </c>
      <c r="D515" s="4">
        <v>1</v>
      </c>
      <c r="E515" s="4">
        <v>203</v>
      </c>
      <c r="F515" s="4">
        <f>ROUND(Source!Q503,O515)</f>
        <v>332.8</v>
      </c>
      <c r="G515" s="4" t="s">
        <v>52</v>
      </c>
      <c r="H515" s="4" t="s">
        <v>53</v>
      </c>
      <c r="I515" s="4"/>
      <c r="J515" s="4"/>
      <c r="K515" s="4">
        <v>203</v>
      </c>
      <c r="L515" s="4">
        <v>11</v>
      </c>
      <c r="M515" s="4">
        <v>3</v>
      </c>
      <c r="N515" s="4" t="s">
        <v>5</v>
      </c>
      <c r="O515" s="4">
        <v>1</v>
      </c>
      <c r="P515" s="4"/>
      <c r="Q515" s="4"/>
      <c r="R515" s="4"/>
      <c r="S515" s="4"/>
      <c r="T515" s="4"/>
      <c r="U515" s="4"/>
      <c r="V515" s="4"/>
      <c r="W515" s="4"/>
    </row>
    <row r="516" spans="1:23" x14ac:dyDescent="0.2">
      <c r="A516" s="4">
        <v>50</v>
      </c>
      <c r="B516" s="4">
        <v>0</v>
      </c>
      <c r="C516" s="4">
        <v>0</v>
      </c>
      <c r="D516" s="4">
        <v>1</v>
      </c>
      <c r="E516" s="4">
        <v>231</v>
      </c>
      <c r="F516" s="4">
        <f>ROUND(Source!BB503,O516)</f>
        <v>0</v>
      </c>
      <c r="G516" s="4" t="s">
        <v>54</v>
      </c>
      <c r="H516" s="4" t="s">
        <v>55</v>
      </c>
      <c r="I516" s="4"/>
      <c r="J516" s="4"/>
      <c r="K516" s="4">
        <v>231</v>
      </c>
      <c r="L516" s="4">
        <v>12</v>
      </c>
      <c r="M516" s="4">
        <v>3</v>
      </c>
      <c r="N516" s="4" t="s">
        <v>5</v>
      </c>
      <c r="O516" s="4">
        <v>1</v>
      </c>
      <c r="P516" s="4"/>
      <c r="Q516" s="4"/>
      <c r="R516" s="4"/>
      <c r="S516" s="4"/>
      <c r="T516" s="4"/>
      <c r="U516" s="4"/>
      <c r="V516" s="4"/>
      <c r="W516" s="4"/>
    </row>
    <row r="517" spans="1:23" x14ac:dyDescent="0.2">
      <c r="A517" s="4">
        <v>50</v>
      </c>
      <c r="B517" s="4">
        <v>0</v>
      </c>
      <c r="C517" s="4">
        <v>0</v>
      </c>
      <c r="D517" s="4">
        <v>1</v>
      </c>
      <c r="E517" s="4">
        <v>204</v>
      </c>
      <c r="F517" s="4">
        <f>ROUND(Source!R503,O517)</f>
        <v>138</v>
      </c>
      <c r="G517" s="4" t="s">
        <v>56</v>
      </c>
      <c r="H517" s="4" t="s">
        <v>57</v>
      </c>
      <c r="I517" s="4"/>
      <c r="J517" s="4"/>
      <c r="K517" s="4">
        <v>204</v>
      </c>
      <c r="L517" s="4">
        <v>13</v>
      </c>
      <c r="M517" s="4">
        <v>3</v>
      </c>
      <c r="N517" s="4" t="s">
        <v>5</v>
      </c>
      <c r="O517" s="4">
        <v>1</v>
      </c>
      <c r="P517" s="4"/>
      <c r="Q517" s="4"/>
      <c r="R517" s="4"/>
      <c r="S517" s="4"/>
      <c r="T517" s="4"/>
      <c r="U517" s="4"/>
      <c r="V517" s="4"/>
      <c r="W517" s="4"/>
    </row>
    <row r="518" spans="1:23" x14ac:dyDescent="0.2">
      <c r="A518" s="4">
        <v>50</v>
      </c>
      <c r="B518" s="4">
        <v>0</v>
      </c>
      <c r="C518" s="4">
        <v>0</v>
      </c>
      <c r="D518" s="4">
        <v>1</v>
      </c>
      <c r="E518" s="4">
        <v>205</v>
      </c>
      <c r="F518" s="4">
        <f>ROUND(Source!S503,O518)</f>
        <v>15451.4</v>
      </c>
      <c r="G518" s="4" t="s">
        <v>58</v>
      </c>
      <c r="H518" s="4" t="s">
        <v>59</v>
      </c>
      <c r="I518" s="4"/>
      <c r="J518" s="4"/>
      <c r="K518" s="4">
        <v>205</v>
      </c>
      <c r="L518" s="4">
        <v>14</v>
      </c>
      <c r="M518" s="4">
        <v>3</v>
      </c>
      <c r="N518" s="4" t="s">
        <v>5</v>
      </c>
      <c r="O518" s="4">
        <v>1</v>
      </c>
      <c r="P518" s="4"/>
      <c r="Q518" s="4"/>
      <c r="R518" s="4"/>
      <c r="S518" s="4"/>
      <c r="T518" s="4"/>
      <c r="U518" s="4"/>
      <c r="V518" s="4"/>
      <c r="W518" s="4"/>
    </row>
    <row r="519" spans="1:23" x14ac:dyDescent="0.2">
      <c r="A519" s="4">
        <v>50</v>
      </c>
      <c r="B519" s="4">
        <v>0</v>
      </c>
      <c r="C519" s="4">
        <v>0</v>
      </c>
      <c r="D519" s="4">
        <v>1</v>
      </c>
      <c r="E519" s="4">
        <v>232</v>
      </c>
      <c r="F519" s="4">
        <f>ROUND(Source!BC503,O519)</f>
        <v>0</v>
      </c>
      <c r="G519" s="4" t="s">
        <v>60</v>
      </c>
      <c r="H519" s="4" t="s">
        <v>61</v>
      </c>
      <c r="I519" s="4"/>
      <c r="J519" s="4"/>
      <c r="K519" s="4">
        <v>232</v>
      </c>
      <c r="L519" s="4">
        <v>15</v>
      </c>
      <c r="M519" s="4">
        <v>3</v>
      </c>
      <c r="N519" s="4" t="s">
        <v>5</v>
      </c>
      <c r="O519" s="4">
        <v>1</v>
      </c>
      <c r="P519" s="4"/>
      <c r="Q519" s="4"/>
      <c r="R519" s="4"/>
      <c r="S519" s="4"/>
      <c r="T519" s="4"/>
      <c r="U519" s="4"/>
      <c r="V519" s="4"/>
      <c r="W519" s="4"/>
    </row>
    <row r="520" spans="1:23" x14ac:dyDescent="0.2">
      <c r="A520" s="4">
        <v>50</v>
      </c>
      <c r="B520" s="4">
        <v>0</v>
      </c>
      <c r="C520" s="4">
        <v>0</v>
      </c>
      <c r="D520" s="4">
        <v>1</v>
      </c>
      <c r="E520" s="4">
        <v>214</v>
      </c>
      <c r="F520" s="4">
        <f>ROUND(Source!AS503,O520)</f>
        <v>97066.9</v>
      </c>
      <c r="G520" s="4" t="s">
        <v>62</v>
      </c>
      <c r="H520" s="4" t="s">
        <v>63</v>
      </c>
      <c r="I520" s="4"/>
      <c r="J520" s="4"/>
      <c r="K520" s="4">
        <v>214</v>
      </c>
      <c r="L520" s="4">
        <v>16</v>
      </c>
      <c r="M520" s="4">
        <v>3</v>
      </c>
      <c r="N520" s="4" t="s">
        <v>5</v>
      </c>
      <c r="O520" s="4">
        <v>1</v>
      </c>
      <c r="P520" s="4"/>
      <c r="Q520" s="4"/>
      <c r="R520" s="4"/>
      <c r="S520" s="4"/>
      <c r="T520" s="4"/>
      <c r="U520" s="4"/>
      <c r="V520" s="4"/>
      <c r="W520" s="4"/>
    </row>
    <row r="521" spans="1:23" x14ac:dyDescent="0.2">
      <c r="A521" s="4">
        <v>50</v>
      </c>
      <c r="B521" s="4">
        <v>0</v>
      </c>
      <c r="C521" s="4">
        <v>0</v>
      </c>
      <c r="D521" s="4">
        <v>1</v>
      </c>
      <c r="E521" s="4">
        <v>215</v>
      </c>
      <c r="F521" s="4">
        <f>ROUND(Source!AT503,O521)</f>
        <v>3979.7</v>
      </c>
      <c r="G521" s="4" t="s">
        <v>64</v>
      </c>
      <c r="H521" s="4" t="s">
        <v>65</v>
      </c>
      <c r="I521" s="4"/>
      <c r="J521" s="4"/>
      <c r="K521" s="4">
        <v>215</v>
      </c>
      <c r="L521" s="4">
        <v>17</v>
      </c>
      <c r="M521" s="4">
        <v>3</v>
      </c>
      <c r="N521" s="4" t="s">
        <v>5</v>
      </c>
      <c r="O521" s="4">
        <v>1</v>
      </c>
      <c r="P521" s="4"/>
      <c r="Q521" s="4"/>
      <c r="R521" s="4"/>
      <c r="S521" s="4"/>
      <c r="T521" s="4"/>
      <c r="U521" s="4"/>
      <c r="V521" s="4"/>
      <c r="W521" s="4"/>
    </row>
    <row r="522" spans="1:23" x14ac:dyDescent="0.2">
      <c r="A522" s="4">
        <v>50</v>
      </c>
      <c r="B522" s="4">
        <v>0</v>
      </c>
      <c r="C522" s="4">
        <v>0</v>
      </c>
      <c r="D522" s="4">
        <v>1</v>
      </c>
      <c r="E522" s="4">
        <v>217</v>
      </c>
      <c r="F522" s="4">
        <f>ROUND(Source!AU503,O522)</f>
        <v>0</v>
      </c>
      <c r="G522" s="4" t="s">
        <v>66</v>
      </c>
      <c r="H522" s="4" t="s">
        <v>67</v>
      </c>
      <c r="I522" s="4"/>
      <c r="J522" s="4"/>
      <c r="K522" s="4">
        <v>217</v>
      </c>
      <c r="L522" s="4">
        <v>18</v>
      </c>
      <c r="M522" s="4">
        <v>3</v>
      </c>
      <c r="N522" s="4" t="s">
        <v>5</v>
      </c>
      <c r="O522" s="4">
        <v>1</v>
      </c>
      <c r="P522" s="4"/>
      <c r="Q522" s="4"/>
      <c r="R522" s="4"/>
      <c r="S522" s="4"/>
      <c r="T522" s="4"/>
      <c r="U522" s="4"/>
      <c r="V522" s="4"/>
      <c r="W522" s="4"/>
    </row>
    <row r="523" spans="1:23" x14ac:dyDescent="0.2">
      <c r="A523" s="4">
        <v>50</v>
      </c>
      <c r="B523" s="4">
        <v>0</v>
      </c>
      <c r="C523" s="4">
        <v>0</v>
      </c>
      <c r="D523" s="4">
        <v>1</v>
      </c>
      <c r="E523" s="4">
        <v>230</v>
      </c>
      <c r="F523" s="4">
        <f>ROUND(Source!BA503,O523)</f>
        <v>0</v>
      </c>
      <c r="G523" s="4" t="s">
        <v>68</v>
      </c>
      <c r="H523" s="4" t="s">
        <v>69</v>
      </c>
      <c r="I523" s="4"/>
      <c r="J523" s="4"/>
      <c r="K523" s="4">
        <v>230</v>
      </c>
      <c r="L523" s="4">
        <v>19</v>
      </c>
      <c r="M523" s="4">
        <v>3</v>
      </c>
      <c r="N523" s="4" t="s">
        <v>5</v>
      </c>
      <c r="O523" s="4">
        <v>1</v>
      </c>
      <c r="P523" s="4"/>
      <c r="Q523" s="4"/>
      <c r="R523" s="4"/>
      <c r="S523" s="4"/>
      <c r="T523" s="4"/>
      <c r="U523" s="4"/>
      <c r="V523" s="4"/>
      <c r="W523" s="4"/>
    </row>
    <row r="524" spans="1:23" x14ac:dyDescent="0.2">
      <c r="A524" s="4">
        <v>50</v>
      </c>
      <c r="B524" s="4">
        <v>0</v>
      </c>
      <c r="C524" s="4">
        <v>0</v>
      </c>
      <c r="D524" s="4">
        <v>1</v>
      </c>
      <c r="E524" s="4">
        <v>206</v>
      </c>
      <c r="F524" s="4">
        <f>ROUND(Source!T503,O524)</f>
        <v>0</v>
      </c>
      <c r="G524" s="4" t="s">
        <v>70</v>
      </c>
      <c r="H524" s="4" t="s">
        <v>71</v>
      </c>
      <c r="I524" s="4"/>
      <c r="J524" s="4"/>
      <c r="K524" s="4">
        <v>206</v>
      </c>
      <c r="L524" s="4">
        <v>20</v>
      </c>
      <c r="M524" s="4">
        <v>3</v>
      </c>
      <c r="N524" s="4" t="s">
        <v>5</v>
      </c>
      <c r="O524" s="4">
        <v>1</v>
      </c>
      <c r="P524" s="4"/>
      <c r="Q524" s="4"/>
      <c r="R524" s="4"/>
      <c r="S524" s="4"/>
      <c r="T524" s="4"/>
      <c r="U524" s="4"/>
      <c r="V524" s="4"/>
      <c r="W524" s="4"/>
    </row>
    <row r="525" spans="1:23" x14ac:dyDescent="0.2">
      <c r="A525" s="4">
        <v>50</v>
      </c>
      <c r="B525" s="4">
        <v>0</v>
      </c>
      <c r="C525" s="4">
        <v>0</v>
      </c>
      <c r="D525" s="4">
        <v>1</v>
      </c>
      <c r="E525" s="4">
        <v>207</v>
      </c>
      <c r="F525" s="4">
        <f>Source!U503</f>
        <v>48.172713499999993</v>
      </c>
      <c r="G525" s="4" t="s">
        <v>72</v>
      </c>
      <c r="H525" s="4" t="s">
        <v>73</v>
      </c>
      <c r="I525" s="4"/>
      <c r="J525" s="4"/>
      <c r="K525" s="4">
        <v>207</v>
      </c>
      <c r="L525" s="4">
        <v>21</v>
      </c>
      <c r="M525" s="4">
        <v>3</v>
      </c>
      <c r="N525" s="4" t="s">
        <v>5</v>
      </c>
      <c r="O525" s="4">
        <v>-1</v>
      </c>
      <c r="P525" s="4"/>
      <c r="Q525" s="4"/>
      <c r="R525" s="4"/>
      <c r="S525" s="4"/>
      <c r="T525" s="4"/>
      <c r="U525" s="4"/>
      <c r="V525" s="4"/>
      <c r="W525" s="4"/>
    </row>
    <row r="526" spans="1:23" x14ac:dyDescent="0.2">
      <c r="A526" s="4">
        <v>50</v>
      </c>
      <c r="B526" s="4">
        <v>0</v>
      </c>
      <c r="C526" s="4">
        <v>0</v>
      </c>
      <c r="D526" s="4">
        <v>1</v>
      </c>
      <c r="E526" s="4">
        <v>208</v>
      </c>
      <c r="F526" s="4">
        <f>Source!V503</f>
        <v>0.35498750000000001</v>
      </c>
      <c r="G526" s="4" t="s">
        <v>74</v>
      </c>
      <c r="H526" s="4" t="s">
        <v>75</v>
      </c>
      <c r="I526" s="4"/>
      <c r="J526" s="4"/>
      <c r="K526" s="4">
        <v>208</v>
      </c>
      <c r="L526" s="4">
        <v>22</v>
      </c>
      <c r="M526" s="4">
        <v>3</v>
      </c>
      <c r="N526" s="4" t="s">
        <v>5</v>
      </c>
      <c r="O526" s="4">
        <v>-1</v>
      </c>
      <c r="P526" s="4"/>
      <c r="Q526" s="4"/>
      <c r="R526" s="4"/>
      <c r="S526" s="4"/>
      <c r="T526" s="4"/>
      <c r="U526" s="4"/>
      <c r="V526" s="4"/>
      <c r="W526" s="4"/>
    </row>
    <row r="527" spans="1:23" x14ac:dyDescent="0.2">
      <c r="A527" s="4">
        <v>50</v>
      </c>
      <c r="B527" s="4">
        <v>0</v>
      </c>
      <c r="C527" s="4">
        <v>0</v>
      </c>
      <c r="D527" s="4">
        <v>1</v>
      </c>
      <c r="E527" s="4">
        <v>209</v>
      </c>
      <c r="F527" s="4">
        <f>ROUND(Source!W503,O527)</f>
        <v>0</v>
      </c>
      <c r="G527" s="4" t="s">
        <v>76</v>
      </c>
      <c r="H527" s="4" t="s">
        <v>77</v>
      </c>
      <c r="I527" s="4"/>
      <c r="J527" s="4"/>
      <c r="K527" s="4">
        <v>209</v>
      </c>
      <c r="L527" s="4">
        <v>23</v>
      </c>
      <c r="M527" s="4">
        <v>3</v>
      </c>
      <c r="N527" s="4" t="s">
        <v>5</v>
      </c>
      <c r="O527" s="4">
        <v>1</v>
      </c>
      <c r="P527" s="4"/>
      <c r="Q527" s="4"/>
      <c r="R527" s="4"/>
      <c r="S527" s="4"/>
      <c r="T527" s="4"/>
      <c r="U527" s="4"/>
      <c r="V527" s="4"/>
      <c r="W527" s="4"/>
    </row>
    <row r="528" spans="1:23" x14ac:dyDescent="0.2">
      <c r="A528" s="4">
        <v>50</v>
      </c>
      <c r="B528" s="4">
        <v>0</v>
      </c>
      <c r="C528" s="4">
        <v>0</v>
      </c>
      <c r="D528" s="4">
        <v>1</v>
      </c>
      <c r="E528" s="4">
        <v>233</v>
      </c>
      <c r="F528" s="4">
        <f>ROUND(Source!BD503,O528)</f>
        <v>0</v>
      </c>
      <c r="G528" s="4" t="s">
        <v>78</v>
      </c>
      <c r="H528" s="4" t="s">
        <v>79</v>
      </c>
      <c r="I528" s="4"/>
      <c r="J528" s="4"/>
      <c r="K528" s="4">
        <v>233</v>
      </c>
      <c r="L528" s="4">
        <v>24</v>
      </c>
      <c r="M528" s="4">
        <v>3</v>
      </c>
      <c r="N528" s="4" t="s">
        <v>5</v>
      </c>
      <c r="O528" s="4">
        <v>1</v>
      </c>
      <c r="P528" s="4"/>
      <c r="Q528" s="4"/>
      <c r="R528" s="4"/>
      <c r="S528" s="4"/>
      <c r="T528" s="4"/>
      <c r="U528" s="4"/>
      <c r="V528" s="4"/>
      <c r="W528" s="4"/>
    </row>
    <row r="529" spans="1:206" x14ac:dyDescent="0.2">
      <c r="A529" s="4">
        <v>50</v>
      </c>
      <c r="B529" s="4">
        <v>0</v>
      </c>
      <c r="C529" s="4">
        <v>0</v>
      </c>
      <c r="D529" s="4">
        <v>1</v>
      </c>
      <c r="E529" s="4">
        <v>210</v>
      </c>
      <c r="F529" s="4">
        <f>ROUND(Source!X503,O529)</f>
        <v>15345.1</v>
      </c>
      <c r="G529" s="4" t="s">
        <v>80</v>
      </c>
      <c r="H529" s="4" t="s">
        <v>81</v>
      </c>
      <c r="I529" s="4"/>
      <c r="J529" s="4"/>
      <c r="K529" s="4">
        <v>210</v>
      </c>
      <c r="L529" s="4">
        <v>25</v>
      </c>
      <c r="M529" s="4">
        <v>3</v>
      </c>
      <c r="N529" s="4" t="s">
        <v>5</v>
      </c>
      <c r="O529" s="4">
        <v>1</v>
      </c>
      <c r="P529" s="4"/>
      <c r="Q529" s="4"/>
      <c r="R529" s="4"/>
      <c r="S529" s="4"/>
      <c r="T529" s="4"/>
      <c r="U529" s="4"/>
      <c r="V529" s="4"/>
      <c r="W529" s="4"/>
    </row>
    <row r="530" spans="1:206" x14ac:dyDescent="0.2">
      <c r="A530" s="4">
        <v>50</v>
      </c>
      <c r="B530" s="4">
        <v>0</v>
      </c>
      <c r="C530" s="4">
        <v>0</v>
      </c>
      <c r="D530" s="4">
        <v>1</v>
      </c>
      <c r="E530" s="4">
        <v>211</v>
      </c>
      <c r="F530" s="4">
        <f>ROUND(Source!Y503,O530)</f>
        <v>8196.1</v>
      </c>
      <c r="G530" s="4" t="s">
        <v>82</v>
      </c>
      <c r="H530" s="4" t="s">
        <v>83</v>
      </c>
      <c r="I530" s="4"/>
      <c r="J530" s="4"/>
      <c r="K530" s="4">
        <v>211</v>
      </c>
      <c r="L530" s="4">
        <v>26</v>
      </c>
      <c r="M530" s="4">
        <v>3</v>
      </c>
      <c r="N530" s="4" t="s">
        <v>5</v>
      </c>
      <c r="O530" s="4">
        <v>1</v>
      </c>
      <c r="P530" s="4"/>
      <c r="Q530" s="4"/>
      <c r="R530" s="4"/>
      <c r="S530" s="4"/>
      <c r="T530" s="4"/>
      <c r="U530" s="4"/>
      <c r="V530" s="4"/>
      <c r="W530" s="4"/>
    </row>
    <row r="531" spans="1:206" x14ac:dyDescent="0.2">
      <c r="A531" s="4">
        <v>50</v>
      </c>
      <c r="B531" s="4">
        <v>0</v>
      </c>
      <c r="C531" s="4">
        <v>0</v>
      </c>
      <c r="D531" s="4">
        <v>1</v>
      </c>
      <c r="E531" s="4">
        <v>224</v>
      </c>
      <c r="F531" s="4">
        <f>ROUND(Source!AR503,O531)</f>
        <v>101046.6</v>
      </c>
      <c r="G531" s="4" t="s">
        <v>84</v>
      </c>
      <c r="H531" s="4" t="s">
        <v>85</v>
      </c>
      <c r="I531" s="4"/>
      <c r="J531" s="4"/>
      <c r="K531" s="4">
        <v>224</v>
      </c>
      <c r="L531" s="4">
        <v>27</v>
      </c>
      <c r="M531" s="4">
        <v>3</v>
      </c>
      <c r="N531" s="4" t="s">
        <v>5</v>
      </c>
      <c r="O531" s="4">
        <v>1</v>
      </c>
      <c r="P531" s="4"/>
      <c r="Q531" s="4"/>
      <c r="R531" s="4"/>
      <c r="S531" s="4"/>
      <c r="T531" s="4"/>
      <c r="U531" s="4"/>
      <c r="V531" s="4"/>
      <c r="W531" s="4"/>
    </row>
    <row r="533" spans="1:206" x14ac:dyDescent="0.2">
      <c r="A533" s="2">
        <v>51</v>
      </c>
      <c r="B533" s="2">
        <f>B12</f>
        <v>592</v>
      </c>
      <c r="C533" s="2">
        <f>A12</f>
        <v>1</v>
      </c>
      <c r="D533" s="2">
        <f>ROW(A12)</f>
        <v>12</v>
      </c>
      <c r="E533" s="2"/>
      <c r="F533" s="2" t="str">
        <f>IF(F12&lt;&gt;"",F12,"")</f>
        <v>пр-т Андропова 2020_после замечаний</v>
      </c>
      <c r="G533" s="2" t="str">
        <f>IF(G12&lt;&gt;"",G12,"")</f>
        <v>пр-т Андропова 2020_после замечаний</v>
      </c>
      <c r="H533" s="2">
        <v>0</v>
      </c>
      <c r="I533" s="2"/>
      <c r="J533" s="2"/>
      <c r="K533" s="2"/>
      <c r="L533" s="2"/>
      <c r="M533" s="2"/>
      <c r="N533" s="2"/>
      <c r="O533" s="2">
        <f t="shared" ref="O533:T533" si="306">ROUND(O503,1)</f>
        <v>77505.399999999994</v>
      </c>
      <c r="P533" s="2">
        <f t="shared" si="306"/>
        <v>61721.2</v>
      </c>
      <c r="Q533" s="2">
        <f t="shared" si="306"/>
        <v>332.8</v>
      </c>
      <c r="R533" s="2">
        <f t="shared" si="306"/>
        <v>138</v>
      </c>
      <c r="S533" s="2">
        <f t="shared" si="306"/>
        <v>15451.4</v>
      </c>
      <c r="T533" s="2">
        <f t="shared" si="306"/>
        <v>0</v>
      </c>
      <c r="U533" s="2">
        <f>U503</f>
        <v>48.172713499999993</v>
      </c>
      <c r="V533" s="2">
        <f>V503</f>
        <v>0.35498750000000001</v>
      </c>
      <c r="W533" s="2">
        <f>ROUND(W503,1)</f>
        <v>0</v>
      </c>
      <c r="X533" s="2">
        <f>ROUND(X503,1)</f>
        <v>15345.1</v>
      </c>
      <c r="Y533" s="2">
        <f>ROUND(Y503,1)</f>
        <v>8196.1</v>
      </c>
      <c r="Z533" s="2"/>
      <c r="AA533" s="2"/>
      <c r="AB533" s="2"/>
      <c r="AC533" s="2"/>
      <c r="AD533" s="2"/>
      <c r="AE533" s="2"/>
      <c r="AF533" s="2"/>
      <c r="AG533" s="2"/>
      <c r="AH533" s="2"/>
      <c r="AI533" s="2"/>
      <c r="AJ533" s="2"/>
      <c r="AK533" s="2"/>
      <c r="AL533" s="2"/>
      <c r="AM533" s="2"/>
      <c r="AN533" s="2"/>
      <c r="AO533" s="2">
        <f t="shared" ref="AO533:BD533" si="307">ROUND(AO503,1)</f>
        <v>0</v>
      </c>
      <c r="AP533" s="2">
        <f t="shared" si="307"/>
        <v>0</v>
      </c>
      <c r="AQ533" s="2">
        <f t="shared" si="307"/>
        <v>0</v>
      </c>
      <c r="AR533" s="2">
        <f t="shared" si="307"/>
        <v>101046.6</v>
      </c>
      <c r="AS533" s="2">
        <f t="shared" si="307"/>
        <v>97066.9</v>
      </c>
      <c r="AT533" s="2">
        <f t="shared" si="307"/>
        <v>3979.7</v>
      </c>
      <c r="AU533" s="2">
        <f t="shared" si="307"/>
        <v>0</v>
      </c>
      <c r="AV533" s="2">
        <f t="shared" si="307"/>
        <v>61721.2</v>
      </c>
      <c r="AW533" s="2">
        <f t="shared" si="307"/>
        <v>61721.2</v>
      </c>
      <c r="AX533" s="2">
        <f t="shared" si="307"/>
        <v>0</v>
      </c>
      <c r="AY533" s="2">
        <f t="shared" si="307"/>
        <v>61721.2</v>
      </c>
      <c r="AZ533" s="2">
        <f t="shared" si="307"/>
        <v>0</v>
      </c>
      <c r="BA533" s="2">
        <f t="shared" si="307"/>
        <v>0</v>
      </c>
      <c r="BB533" s="2">
        <f t="shared" si="307"/>
        <v>0</v>
      </c>
      <c r="BC533" s="2">
        <f t="shared" si="307"/>
        <v>0</v>
      </c>
      <c r="BD533" s="2">
        <f t="shared" si="307"/>
        <v>0</v>
      </c>
      <c r="BE533" s="2"/>
      <c r="BF533" s="2"/>
      <c r="BG533" s="2"/>
      <c r="BH533" s="2"/>
      <c r="BI533" s="2"/>
      <c r="BJ533" s="2"/>
      <c r="BK533" s="2"/>
      <c r="BL533" s="2"/>
      <c r="BM533" s="2"/>
      <c r="BN533" s="2"/>
      <c r="BO533" s="2"/>
      <c r="BP533" s="2"/>
      <c r="BQ533" s="2"/>
      <c r="BR533" s="2"/>
      <c r="BS533" s="2"/>
      <c r="BT533" s="2"/>
      <c r="BU533" s="2"/>
      <c r="BV533" s="2"/>
      <c r="BW533" s="2"/>
      <c r="BX533" s="2"/>
      <c r="BY533" s="2"/>
      <c r="BZ533" s="2"/>
      <c r="CA533" s="2"/>
      <c r="CB533" s="2"/>
      <c r="CC533" s="2"/>
      <c r="CD533" s="2"/>
      <c r="CE533" s="2"/>
      <c r="CF533" s="2"/>
      <c r="CG533" s="2"/>
      <c r="CH533" s="2"/>
      <c r="CI533" s="2"/>
      <c r="CJ533" s="2"/>
      <c r="CK533" s="2"/>
      <c r="CL533" s="2"/>
      <c r="CM533" s="2"/>
      <c r="CN533" s="2"/>
      <c r="CO533" s="2"/>
      <c r="CP533" s="2"/>
      <c r="CQ533" s="2"/>
      <c r="CR533" s="2"/>
      <c r="CS533" s="2"/>
      <c r="CT533" s="2"/>
      <c r="CU533" s="2"/>
      <c r="CV533" s="2"/>
      <c r="CW533" s="2"/>
      <c r="CX533" s="2"/>
      <c r="CY533" s="2"/>
      <c r="CZ533" s="2"/>
      <c r="DA533" s="2"/>
      <c r="DB533" s="2"/>
      <c r="DC533" s="2"/>
      <c r="DD533" s="2"/>
      <c r="DE533" s="2"/>
      <c r="DF533" s="2"/>
      <c r="DG533" s="3"/>
      <c r="DH533" s="3"/>
      <c r="DI533" s="3"/>
      <c r="DJ533" s="3"/>
      <c r="DK533" s="3"/>
      <c r="DL533" s="3"/>
      <c r="DM533" s="3"/>
      <c r="DN533" s="3"/>
      <c r="DO533" s="3"/>
      <c r="DP533" s="3"/>
      <c r="DQ533" s="3"/>
      <c r="DR533" s="3"/>
      <c r="DS533" s="3"/>
      <c r="DT533" s="3"/>
      <c r="DU533" s="3"/>
      <c r="DV533" s="3"/>
      <c r="DW533" s="3"/>
      <c r="DX533" s="3"/>
      <c r="DY533" s="3"/>
      <c r="DZ533" s="3"/>
      <c r="EA533" s="3"/>
      <c r="EB533" s="3"/>
      <c r="EC533" s="3"/>
      <c r="ED533" s="3"/>
      <c r="EE533" s="3"/>
      <c r="EF533" s="3"/>
      <c r="EG533" s="3"/>
      <c r="EH533" s="3"/>
      <c r="EI533" s="3"/>
      <c r="EJ533" s="3"/>
      <c r="EK533" s="3"/>
      <c r="EL533" s="3"/>
      <c r="EM533" s="3"/>
      <c r="EN533" s="3"/>
      <c r="EO533" s="3"/>
      <c r="EP533" s="3"/>
      <c r="EQ533" s="3"/>
      <c r="ER533" s="3"/>
      <c r="ES533" s="3"/>
      <c r="ET533" s="3"/>
      <c r="EU533" s="3"/>
      <c r="EV533" s="3"/>
      <c r="EW533" s="3"/>
      <c r="EX533" s="3"/>
      <c r="EY533" s="3"/>
      <c r="EZ533" s="3"/>
      <c r="FA533" s="3"/>
      <c r="FB533" s="3"/>
      <c r="FC533" s="3"/>
      <c r="FD533" s="3"/>
      <c r="FE533" s="3"/>
      <c r="FF533" s="3"/>
      <c r="FG533" s="3"/>
      <c r="FH533" s="3"/>
      <c r="FI533" s="3"/>
      <c r="FJ533" s="3"/>
      <c r="FK533" s="3"/>
      <c r="FL533" s="3"/>
      <c r="FM533" s="3"/>
      <c r="FN533" s="3"/>
      <c r="FO533" s="3"/>
      <c r="FP533" s="3"/>
      <c r="FQ533" s="3"/>
      <c r="FR533" s="3"/>
      <c r="FS533" s="3"/>
      <c r="FT533" s="3"/>
      <c r="FU533" s="3"/>
      <c r="FV533" s="3"/>
      <c r="FW533" s="3"/>
      <c r="FX533" s="3"/>
      <c r="FY533" s="3"/>
      <c r="FZ533" s="3"/>
      <c r="GA533" s="3"/>
      <c r="GB533" s="3"/>
      <c r="GC533" s="3"/>
      <c r="GD533" s="3"/>
      <c r="GE533" s="3"/>
      <c r="GF533" s="3"/>
      <c r="GG533" s="3"/>
      <c r="GH533" s="3"/>
      <c r="GI533" s="3"/>
      <c r="GJ533" s="3"/>
      <c r="GK533" s="3"/>
      <c r="GL533" s="3"/>
      <c r="GM533" s="3"/>
      <c r="GN533" s="3"/>
      <c r="GO533" s="3"/>
      <c r="GP533" s="3"/>
      <c r="GQ533" s="3"/>
      <c r="GR533" s="3"/>
      <c r="GS533" s="3"/>
      <c r="GT533" s="3"/>
      <c r="GU533" s="3"/>
      <c r="GV533" s="3"/>
      <c r="GW533" s="3"/>
      <c r="GX533" s="3">
        <v>0</v>
      </c>
    </row>
    <row r="535" spans="1:206" x14ac:dyDescent="0.2">
      <c r="A535" s="4">
        <v>50</v>
      </c>
      <c r="B535" s="4">
        <v>0</v>
      </c>
      <c r="C535" s="4">
        <v>0</v>
      </c>
      <c r="D535" s="4">
        <v>1</v>
      </c>
      <c r="E535" s="4">
        <v>201</v>
      </c>
      <c r="F535" s="4">
        <f>ROUND(Source!O533,O535)</f>
        <v>77505.399999999994</v>
      </c>
      <c r="G535" s="4" t="s">
        <v>32</v>
      </c>
      <c r="H535" s="4" t="s">
        <v>33</v>
      </c>
      <c r="I535" s="4"/>
      <c r="J535" s="4"/>
      <c r="K535" s="4">
        <v>201</v>
      </c>
      <c r="L535" s="4">
        <v>1</v>
      </c>
      <c r="M535" s="4">
        <v>3</v>
      </c>
      <c r="N535" s="4" t="s">
        <v>5</v>
      </c>
      <c r="O535" s="4">
        <v>1</v>
      </c>
      <c r="P535" s="4"/>
      <c r="Q535" s="4"/>
      <c r="R535" s="4"/>
      <c r="S535" s="4"/>
      <c r="T535" s="4"/>
      <c r="U535" s="4"/>
      <c r="V535" s="4"/>
      <c r="W535" s="4"/>
    </row>
    <row r="536" spans="1:206" x14ac:dyDescent="0.2">
      <c r="A536" s="4">
        <v>50</v>
      </c>
      <c r="B536" s="4">
        <v>0</v>
      </c>
      <c r="C536" s="4">
        <v>0</v>
      </c>
      <c r="D536" s="4">
        <v>1</v>
      </c>
      <c r="E536" s="4">
        <v>202</v>
      </c>
      <c r="F536" s="4">
        <f>ROUND(Source!P533,O536)</f>
        <v>61721.2</v>
      </c>
      <c r="G536" s="4" t="s">
        <v>34</v>
      </c>
      <c r="H536" s="4" t="s">
        <v>35</v>
      </c>
      <c r="I536" s="4"/>
      <c r="J536" s="4"/>
      <c r="K536" s="4">
        <v>202</v>
      </c>
      <c r="L536" s="4">
        <v>2</v>
      </c>
      <c r="M536" s="4">
        <v>3</v>
      </c>
      <c r="N536" s="4" t="s">
        <v>5</v>
      </c>
      <c r="O536" s="4">
        <v>1</v>
      </c>
      <c r="P536" s="4"/>
      <c r="Q536" s="4"/>
      <c r="R536" s="4"/>
      <c r="S536" s="4"/>
      <c r="T536" s="4"/>
      <c r="U536" s="4"/>
      <c r="V536" s="4"/>
      <c r="W536" s="4"/>
    </row>
    <row r="537" spans="1:206" x14ac:dyDescent="0.2">
      <c r="A537" s="4">
        <v>50</v>
      </c>
      <c r="B537" s="4">
        <v>0</v>
      </c>
      <c r="C537" s="4">
        <v>0</v>
      </c>
      <c r="D537" s="4">
        <v>1</v>
      </c>
      <c r="E537" s="4">
        <v>222</v>
      </c>
      <c r="F537" s="4">
        <f>ROUND(Source!AO533,O537)</f>
        <v>0</v>
      </c>
      <c r="G537" s="4" t="s">
        <v>36</v>
      </c>
      <c r="H537" s="4" t="s">
        <v>37</v>
      </c>
      <c r="I537" s="4"/>
      <c r="J537" s="4"/>
      <c r="K537" s="4">
        <v>222</v>
      </c>
      <c r="L537" s="4">
        <v>3</v>
      </c>
      <c r="M537" s="4">
        <v>3</v>
      </c>
      <c r="N537" s="4" t="s">
        <v>5</v>
      </c>
      <c r="O537" s="4">
        <v>1</v>
      </c>
      <c r="P537" s="4"/>
      <c r="Q537" s="4"/>
      <c r="R537" s="4"/>
      <c r="S537" s="4"/>
      <c r="T537" s="4"/>
      <c r="U537" s="4"/>
      <c r="V537" s="4"/>
      <c r="W537" s="4"/>
    </row>
    <row r="538" spans="1:206" x14ac:dyDescent="0.2">
      <c r="A538" s="4">
        <v>50</v>
      </c>
      <c r="B538" s="4">
        <v>0</v>
      </c>
      <c r="C538" s="4">
        <v>0</v>
      </c>
      <c r="D538" s="4">
        <v>1</v>
      </c>
      <c r="E538" s="4">
        <v>225</v>
      </c>
      <c r="F538" s="4">
        <f>ROUND(Source!AV533,O538)</f>
        <v>61721.2</v>
      </c>
      <c r="G538" s="4" t="s">
        <v>38</v>
      </c>
      <c r="H538" s="4" t="s">
        <v>39</v>
      </c>
      <c r="I538" s="4"/>
      <c r="J538" s="4"/>
      <c r="K538" s="4">
        <v>225</v>
      </c>
      <c r="L538" s="4">
        <v>4</v>
      </c>
      <c r="M538" s="4">
        <v>3</v>
      </c>
      <c r="N538" s="4" t="s">
        <v>5</v>
      </c>
      <c r="O538" s="4">
        <v>1</v>
      </c>
      <c r="P538" s="4"/>
      <c r="Q538" s="4"/>
      <c r="R538" s="4"/>
      <c r="S538" s="4"/>
      <c r="T538" s="4"/>
      <c r="U538" s="4"/>
      <c r="V538" s="4"/>
      <c r="W538" s="4"/>
    </row>
    <row r="539" spans="1:206" x14ac:dyDescent="0.2">
      <c r="A539" s="4">
        <v>50</v>
      </c>
      <c r="B539" s="4">
        <v>0</v>
      </c>
      <c r="C539" s="4">
        <v>0</v>
      </c>
      <c r="D539" s="4">
        <v>1</v>
      </c>
      <c r="E539" s="4">
        <v>226</v>
      </c>
      <c r="F539" s="4">
        <f>ROUND(Source!AW533,O539)</f>
        <v>61721.2</v>
      </c>
      <c r="G539" s="4" t="s">
        <v>40</v>
      </c>
      <c r="H539" s="4" t="s">
        <v>41</v>
      </c>
      <c r="I539" s="4"/>
      <c r="J539" s="4"/>
      <c r="K539" s="4">
        <v>226</v>
      </c>
      <c r="L539" s="4">
        <v>5</v>
      </c>
      <c r="M539" s="4">
        <v>3</v>
      </c>
      <c r="N539" s="4" t="s">
        <v>5</v>
      </c>
      <c r="O539" s="4">
        <v>1</v>
      </c>
      <c r="P539" s="4"/>
      <c r="Q539" s="4"/>
      <c r="R539" s="4"/>
      <c r="S539" s="4"/>
      <c r="T539" s="4"/>
      <c r="U539" s="4"/>
      <c r="V539" s="4"/>
      <c r="W539" s="4"/>
    </row>
    <row r="540" spans="1:206" x14ac:dyDescent="0.2">
      <c r="A540" s="4">
        <v>50</v>
      </c>
      <c r="B540" s="4">
        <v>0</v>
      </c>
      <c r="C540" s="4">
        <v>0</v>
      </c>
      <c r="D540" s="4">
        <v>1</v>
      </c>
      <c r="E540" s="4">
        <v>227</v>
      </c>
      <c r="F540" s="4">
        <f>ROUND(Source!AX533,O540)</f>
        <v>0</v>
      </c>
      <c r="G540" s="4" t="s">
        <v>42</v>
      </c>
      <c r="H540" s="4" t="s">
        <v>43</v>
      </c>
      <c r="I540" s="4"/>
      <c r="J540" s="4"/>
      <c r="K540" s="4">
        <v>227</v>
      </c>
      <c r="L540" s="4">
        <v>6</v>
      </c>
      <c r="M540" s="4">
        <v>3</v>
      </c>
      <c r="N540" s="4" t="s">
        <v>5</v>
      </c>
      <c r="O540" s="4">
        <v>1</v>
      </c>
      <c r="P540" s="4"/>
      <c r="Q540" s="4"/>
      <c r="R540" s="4"/>
      <c r="S540" s="4"/>
      <c r="T540" s="4"/>
      <c r="U540" s="4"/>
      <c r="V540" s="4"/>
      <c r="W540" s="4"/>
    </row>
    <row r="541" spans="1:206" x14ac:dyDescent="0.2">
      <c r="A541" s="4">
        <v>50</v>
      </c>
      <c r="B541" s="4">
        <v>0</v>
      </c>
      <c r="C541" s="4">
        <v>0</v>
      </c>
      <c r="D541" s="4">
        <v>1</v>
      </c>
      <c r="E541" s="4">
        <v>228</v>
      </c>
      <c r="F541" s="4">
        <f>ROUND(Source!AY533,O541)</f>
        <v>61721.2</v>
      </c>
      <c r="G541" s="4" t="s">
        <v>44</v>
      </c>
      <c r="H541" s="4" t="s">
        <v>45</v>
      </c>
      <c r="I541" s="4"/>
      <c r="J541" s="4"/>
      <c r="K541" s="4">
        <v>228</v>
      </c>
      <c r="L541" s="4">
        <v>7</v>
      </c>
      <c r="M541" s="4">
        <v>3</v>
      </c>
      <c r="N541" s="4" t="s">
        <v>5</v>
      </c>
      <c r="O541" s="4">
        <v>1</v>
      </c>
      <c r="P541" s="4"/>
      <c r="Q541" s="4"/>
      <c r="R541" s="4"/>
      <c r="S541" s="4"/>
      <c r="T541" s="4"/>
      <c r="U541" s="4"/>
      <c r="V541" s="4"/>
      <c r="W541" s="4"/>
    </row>
    <row r="542" spans="1:206" x14ac:dyDescent="0.2">
      <c r="A542" s="4">
        <v>50</v>
      </c>
      <c r="B542" s="4">
        <v>0</v>
      </c>
      <c r="C542" s="4">
        <v>0</v>
      </c>
      <c r="D542" s="4">
        <v>1</v>
      </c>
      <c r="E542" s="4">
        <v>216</v>
      </c>
      <c r="F542" s="4">
        <f>ROUND(Source!AP533,O542)</f>
        <v>0</v>
      </c>
      <c r="G542" s="4" t="s">
        <v>46</v>
      </c>
      <c r="H542" s="4" t="s">
        <v>47</v>
      </c>
      <c r="I542" s="4"/>
      <c r="J542" s="4"/>
      <c r="K542" s="4">
        <v>216</v>
      </c>
      <c r="L542" s="4">
        <v>8</v>
      </c>
      <c r="M542" s="4">
        <v>3</v>
      </c>
      <c r="N542" s="4" t="s">
        <v>5</v>
      </c>
      <c r="O542" s="4">
        <v>1</v>
      </c>
      <c r="P542" s="4"/>
      <c r="Q542" s="4"/>
      <c r="R542" s="4"/>
      <c r="S542" s="4"/>
      <c r="T542" s="4"/>
      <c r="U542" s="4"/>
      <c r="V542" s="4"/>
      <c r="W542" s="4"/>
    </row>
    <row r="543" spans="1:206" x14ac:dyDescent="0.2">
      <c r="A543" s="4">
        <v>50</v>
      </c>
      <c r="B543" s="4">
        <v>0</v>
      </c>
      <c r="C543" s="4">
        <v>0</v>
      </c>
      <c r="D543" s="4">
        <v>1</v>
      </c>
      <c r="E543" s="4">
        <v>223</v>
      </c>
      <c r="F543" s="4">
        <f>ROUND(Source!AQ533,O543)</f>
        <v>0</v>
      </c>
      <c r="G543" s="4" t="s">
        <v>48</v>
      </c>
      <c r="H543" s="4" t="s">
        <v>49</v>
      </c>
      <c r="I543" s="4"/>
      <c r="J543" s="4"/>
      <c r="K543" s="4">
        <v>223</v>
      </c>
      <c r="L543" s="4">
        <v>9</v>
      </c>
      <c r="M543" s="4">
        <v>3</v>
      </c>
      <c r="N543" s="4" t="s">
        <v>5</v>
      </c>
      <c r="O543" s="4">
        <v>1</v>
      </c>
      <c r="P543" s="4"/>
      <c r="Q543" s="4"/>
      <c r="R543" s="4"/>
      <c r="S543" s="4"/>
      <c r="T543" s="4"/>
      <c r="U543" s="4"/>
      <c r="V543" s="4"/>
      <c r="W543" s="4"/>
    </row>
    <row r="544" spans="1:206" x14ac:dyDescent="0.2">
      <c r="A544" s="4">
        <v>50</v>
      </c>
      <c r="B544" s="4">
        <v>0</v>
      </c>
      <c r="C544" s="4">
        <v>0</v>
      </c>
      <c r="D544" s="4">
        <v>1</v>
      </c>
      <c r="E544" s="4">
        <v>229</v>
      </c>
      <c r="F544" s="4">
        <f>ROUND(Source!AZ533,O544)</f>
        <v>0</v>
      </c>
      <c r="G544" s="4" t="s">
        <v>50</v>
      </c>
      <c r="H544" s="4" t="s">
        <v>51</v>
      </c>
      <c r="I544" s="4"/>
      <c r="J544" s="4"/>
      <c r="K544" s="4">
        <v>229</v>
      </c>
      <c r="L544" s="4">
        <v>10</v>
      </c>
      <c r="M544" s="4">
        <v>3</v>
      </c>
      <c r="N544" s="4" t="s">
        <v>5</v>
      </c>
      <c r="O544" s="4">
        <v>1</v>
      </c>
      <c r="P544" s="4"/>
      <c r="Q544" s="4"/>
      <c r="R544" s="4"/>
      <c r="S544" s="4"/>
      <c r="T544" s="4"/>
      <c r="U544" s="4"/>
      <c r="V544" s="4"/>
      <c r="W544" s="4"/>
    </row>
    <row r="545" spans="1:23" x14ac:dyDescent="0.2">
      <c r="A545" s="4">
        <v>50</v>
      </c>
      <c r="B545" s="4">
        <v>0</v>
      </c>
      <c r="C545" s="4">
        <v>0</v>
      </c>
      <c r="D545" s="4">
        <v>1</v>
      </c>
      <c r="E545" s="4">
        <v>203</v>
      </c>
      <c r="F545" s="4">
        <f>ROUND(Source!Q533,O545)</f>
        <v>332.8</v>
      </c>
      <c r="G545" s="4" t="s">
        <v>52</v>
      </c>
      <c r="H545" s="4" t="s">
        <v>53</v>
      </c>
      <c r="I545" s="4"/>
      <c r="J545" s="4"/>
      <c r="K545" s="4">
        <v>203</v>
      </c>
      <c r="L545" s="4">
        <v>11</v>
      </c>
      <c r="M545" s="4">
        <v>3</v>
      </c>
      <c r="N545" s="4" t="s">
        <v>5</v>
      </c>
      <c r="O545" s="4">
        <v>1</v>
      </c>
      <c r="P545" s="4"/>
      <c r="Q545" s="4"/>
      <c r="R545" s="4"/>
      <c r="S545" s="4"/>
      <c r="T545" s="4"/>
      <c r="U545" s="4"/>
      <c r="V545" s="4"/>
      <c r="W545" s="4"/>
    </row>
    <row r="546" spans="1:23" x14ac:dyDescent="0.2">
      <c r="A546" s="4">
        <v>50</v>
      </c>
      <c r="B546" s="4">
        <v>0</v>
      </c>
      <c r="C546" s="4">
        <v>0</v>
      </c>
      <c r="D546" s="4">
        <v>1</v>
      </c>
      <c r="E546" s="4">
        <v>231</v>
      </c>
      <c r="F546" s="4">
        <f>ROUND(Source!BB533,O546)</f>
        <v>0</v>
      </c>
      <c r="G546" s="4" t="s">
        <v>54</v>
      </c>
      <c r="H546" s="4" t="s">
        <v>55</v>
      </c>
      <c r="I546" s="4"/>
      <c r="J546" s="4"/>
      <c r="K546" s="4">
        <v>231</v>
      </c>
      <c r="L546" s="4">
        <v>12</v>
      </c>
      <c r="M546" s="4">
        <v>3</v>
      </c>
      <c r="N546" s="4" t="s">
        <v>5</v>
      </c>
      <c r="O546" s="4">
        <v>1</v>
      </c>
      <c r="P546" s="4"/>
      <c r="Q546" s="4"/>
      <c r="R546" s="4"/>
      <c r="S546" s="4"/>
      <c r="T546" s="4"/>
      <c r="U546" s="4"/>
      <c r="V546" s="4"/>
      <c r="W546" s="4"/>
    </row>
    <row r="547" spans="1:23" x14ac:dyDescent="0.2">
      <c r="A547" s="4">
        <v>50</v>
      </c>
      <c r="B547" s="4">
        <v>0</v>
      </c>
      <c r="C547" s="4">
        <v>0</v>
      </c>
      <c r="D547" s="4">
        <v>1</v>
      </c>
      <c r="E547" s="4">
        <v>204</v>
      </c>
      <c r="F547" s="4">
        <f>ROUND(Source!R533,O547)</f>
        <v>138</v>
      </c>
      <c r="G547" s="4" t="s">
        <v>56</v>
      </c>
      <c r="H547" s="4" t="s">
        <v>57</v>
      </c>
      <c r="I547" s="4"/>
      <c r="J547" s="4"/>
      <c r="K547" s="4">
        <v>204</v>
      </c>
      <c r="L547" s="4">
        <v>13</v>
      </c>
      <c r="M547" s="4">
        <v>3</v>
      </c>
      <c r="N547" s="4" t="s">
        <v>5</v>
      </c>
      <c r="O547" s="4">
        <v>1</v>
      </c>
      <c r="P547" s="4"/>
      <c r="Q547" s="4"/>
      <c r="R547" s="4"/>
      <c r="S547" s="4"/>
      <c r="T547" s="4"/>
      <c r="U547" s="4"/>
      <c r="V547" s="4"/>
      <c r="W547" s="4"/>
    </row>
    <row r="548" spans="1:23" x14ac:dyDescent="0.2">
      <c r="A548" s="4">
        <v>50</v>
      </c>
      <c r="B548" s="4">
        <v>0</v>
      </c>
      <c r="C548" s="4">
        <v>0</v>
      </c>
      <c r="D548" s="4">
        <v>1</v>
      </c>
      <c r="E548" s="4">
        <v>205</v>
      </c>
      <c r="F548" s="4">
        <f>ROUND(Source!S533,O548)</f>
        <v>15451.4</v>
      </c>
      <c r="G548" s="4" t="s">
        <v>58</v>
      </c>
      <c r="H548" s="4" t="s">
        <v>59</v>
      </c>
      <c r="I548" s="4"/>
      <c r="J548" s="4"/>
      <c r="K548" s="4">
        <v>205</v>
      </c>
      <c r="L548" s="4">
        <v>14</v>
      </c>
      <c r="M548" s="4">
        <v>3</v>
      </c>
      <c r="N548" s="4" t="s">
        <v>5</v>
      </c>
      <c r="O548" s="4">
        <v>1</v>
      </c>
      <c r="P548" s="4"/>
      <c r="Q548" s="4"/>
      <c r="R548" s="4"/>
      <c r="S548" s="4"/>
      <c r="T548" s="4"/>
      <c r="U548" s="4"/>
      <c r="V548" s="4"/>
      <c r="W548" s="4"/>
    </row>
    <row r="549" spans="1:23" x14ac:dyDescent="0.2">
      <c r="A549" s="4">
        <v>50</v>
      </c>
      <c r="B549" s="4">
        <v>0</v>
      </c>
      <c r="C549" s="4">
        <v>0</v>
      </c>
      <c r="D549" s="4">
        <v>1</v>
      </c>
      <c r="E549" s="4">
        <v>232</v>
      </c>
      <c r="F549" s="4">
        <f>ROUND(Source!BC533,O549)</f>
        <v>0</v>
      </c>
      <c r="G549" s="4" t="s">
        <v>60</v>
      </c>
      <c r="H549" s="4" t="s">
        <v>61</v>
      </c>
      <c r="I549" s="4"/>
      <c r="J549" s="4"/>
      <c r="K549" s="4">
        <v>232</v>
      </c>
      <c r="L549" s="4">
        <v>15</v>
      </c>
      <c r="M549" s="4">
        <v>3</v>
      </c>
      <c r="N549" s="4" t="s">
        <v>5</v>
      </c>
      <c r="O549" s="4">
        <v>1</v>
      </c>
      <c r="P549" s="4"/>
      <c r="Q549" s="4"/>
      <c r="R549" s="4"/>
      <c r="S549" s="4"/>
      <c r="T549" s="4"/>
      <c r="U549" s="4"/>
      <c r="V549" s="4"/>
      <c r="W549" s="4"/>
    </row>
    <row r="550" spans="1:23" x14ac:dyDescent="0.2">
      <c r="A550" s="4">
        <v>50</v>
      </c>
      <c r="B550" s="4">
        <v>0</v>
      </c>
      <c r="C550" s="4">
        <v>0</v>
      </c>
      <c r="D550" s="4">
        <v>1</v>
      </c>
      <c r="E550" s="4">
        <v>214</v>
      </c>
      <c r="F550" s="4">
        <f>ROUND(Source!AS533,O550)</f>
        <v>97066.9</v>
      </c>
      <c r="G550" s="4" t="s">
        <v>62</v>
      </c>
      <c r="H550" s="4" t="s">
        <v>63</v>
      </c>
      <c r="I550" s="4"/>
      <c r="J550" s="4"/>
      <c r="K550" s="4">
        <v>214</v>
      </c>
      <c r="L550" s="4">
        <v>16</v>
      </c>
      <c r="M550" s="4">
        <v>3</v>
      </c>
      <c r="N550" s="4" t="s">
        <v>5</v>
      </c>
      <c r="O550" s="4">
        <v>1</v>
      </c>
      <c r="P550" s="4"/>
      <c r="Q550" s="4"/>
      <c r="R550" s="4"/>
      <c r="S550" s="4"/>
      <c r="T550" s="4"/>
      <c r="U550" s="4"/>
      <c r="V550" s="4"/>
      <c r="W550" s="4"/>
    </row>
    <row r="551" spans="1:23" x14ac:dyDescent="0.2">
      <c r="A551" s="4">
        <v>50</v>
      </c>
      <c r="B551" s="4">
        <v>0</v>
      </c>
      <c r="C551" s="4">
        <v>0</v>
      </c>
      <c r="D551" s="4">
        <v>1</v>
      </c>
      <c r="E551" s="4">
        <v>215</v>
      </c>
      <c r="F551" s="4">
        <f>ROUND(Source!AT533,O551)</f>
        <v>3979.7</v>
      </c>
      <c r="G551" s="4" t="s">
        <v>64</v>
      </c>
      <c r="H551" s="4" t="s">
        <v>65</v>
      </c>
      <c r="I551" s="4"/>
      <c r="J551" s="4"/>
      <c r="K551" s="4">
        <v>215</v>
      </c>
      <c r="L551" s="4">
        <v>17</v>
      </c>
      <c r="M551" s="4">
        <v>3</v>
      </c>
      <c r="N551" s="4" t="s">
        <v>5</v>
      </c>
      <c r="O551" s="4">
        <v>1</v>
      </c>
      <c r="P551" s="4"/>
      <c r="Q551" s="4"/>
      <c r="R551" s="4"/>
      <c r="S551" s="4"/>
      <c r="T551" s="4"/>
      <c r="U551" s="4"/>
      <c r="V551" s="4"/>
      <c r="W551" s="4"/>
    </row>
    <row r="552" spans="1:23" x14ac:dyDescent="0.2">
      <c r="A552" s="4">
        <v>50</v>
      </c>
      <c r="B552" s="4">
        <v>0</v>
      </c>
      <c r="C552" s="4">
        <v>0</v>
      </c>
      <c r="D552" s="4">
        <v>1</v>
      </c>
      <c r="E552" s="4">
        <v>217</v>
      </c>
      <c r="F552" s="4">
        <f>ROUND(Source!AU533,O552)</f>
        <v>0</v>
      </c>
      <c r="G552" s="4" t="s">
        <v>66</v>
      </c>
      <c r="H552" s="4" t="s">
        <v>67</v>
      </c>
      <c r="I552" s="4"/>
      <c r="J552" s="4"/>
      <c r="K552" s="4">
        <v>217</v>
      </c>
      <c r="L552" s="4">
        <v>18</v>
      </c>
      <c r="M552" s="4">
        <v>3</v>
      </c>
      <c r="N552" s="4" t="s">
        <v>5</v>
      </c>
      <c r="O552" s="4">
        <v>1</v>
      </c>
      <c r="P552" s="4"/>
      <c r="Q552" s="4"/>
      <c r="R552" s="4"/>
      <c r="S552" s="4"/>
      <c r="T552" s="4"/>
      <c r="U552" s="4"/>
      <c r="V552" s="4"/>
      <c r="W552" s="4"/>
    </row>
    <row r="553" spans="1:23" x14ac:dyDescent="0.2">
      <c r="A553" s="4">
        <v>50</v>
      </c>
      <c r="B553" s="4">
        <v>0</v>
      </c>
      <c r="C553" s="4">
        <v>0</v>
      </c>
      <c r="D553" s="4">
        <v>1</v>
      </c>
      <c r="E553" s="4">
        <v>230</v>
      </c>
      <c r="F553" s="4">
        <f>ROUND(Source!BA533,O553)</f>
        <v>0</v>
      </c>
      <c r="G553" s="4" t="s">
        <v>68</v>
      </c>
      <c r="H553" s="4" t="s">
        <v>69</v>
      </c>
      <c r="I553" s="4"/>
      <c r="J553" s="4"/>
      <c r="K553" s="4">
        <v>230</v>
      </c>
      <c r="L553" s="4">
        <v>19</v>
      </c>
      <c r="M553" s="4">
        <v>3</v>
      </c>
      <c r="N553" s="4" t="s">
        <v>5</v>
      </c>
      <c r="O553" s="4">
        <v>1</v>
      </c>
      <c r="P553" s="4"/>
      <c r="Q553" s="4"/>
      <c r="R553" s="4"/>
      <c r="S553" s="4"/>
      <c r="T553" s="4"/>
      <c r="U553" s="4"/>
      <c r="V553" s="4"/>
      <c r="W553" s="4"/>
    </row>
    <row r="554" spans="1:23" x14ac:dyDescent="0.2">
      <c r="A554" s="4">
        <v>50</v>
      </c>
      <c r="B554" s="4">
        <v>0</v>
      </c>
      <c r="C554" s="4">
        <v>0</v>
      </c>
      <c r="D554" s="4">
        <v>1</v>
      </c>
      <c r="E554" s="4">
        <v>206</v>
      </c>
      <c r="F554" s="4">
        <f>ROUND(Source!T533,O554)</f>
        <v>0</v>
      </c>
      <c r="G554" s="4" t="s">
        <v>70</v>
      </c>
      <c r="H554" s="4" t="s">
        <v>71</v>
      </c>
      <c r="I554" s="4"/>
      <c r="J554" s="4"/>
      <c r="K554" s="4">
        <v>206</v>
      </c>
      <c r="L554" s="4">
        <v>20</v>
      </c>
      <c r="M554" s="4">
        <v>3</v>
      </c>
      <c r="N554" s="4" t="s">
        <v>5</v>
      </c>
      <c r="O554" s="4">
        <v>1</v>
      </c>
      <c r="P554" s="4"/>
      <c r="Q554" s="4"/>
      <c r="R554" s="4"/>
      <c r="S554" s="4"/>
      <c r="T554" s="4"/>
      <c r="U554" s="4"/>
      <c r="V554" s="4"/>
      <c r="W554" s="4"/>
    </row>
    <row r="555" spans="1:23" x14ac:dyDescent="0.2">
      <c r="A555" s="4">
        <v>50</v>
      </c>
      <c r="B555" s="4">
        <v>0</v>
      </c>
      <c r="C555" s="4">
        <v>0</v>
      </c>
      <c r="D555" s="4">
        <v>1</v>
      </c>
      <c r="E555" s="4">
        <v>207</v>
      </c>
      <c r="F555" s="4">
        <f>Source!U533</f>
        <v>48.172713499999993</v>
      </c>
      <c r="G555" s="4" t="s">
        <v>72</v>
      </c>
      <c r="H555" s="4" t="s">
        <v>73</v>
      </c>
      <c r="I555" s="4"/>
      <c r="J555" s="4"/>
      <c r="K555" s="4">
        <v>207</v>
      </c>
      <c r="L555" s="4">
        <v>21</v>
      </c>
      <c r="M555" s="4">
        <v>3</v>
      </c>
      <c r="N555" s="4" t="s">
        <v>5</v>
      </c>
      <c r="O555" s="4">
        <v>-1</v>
      </c>
      <c r="P555" s="4"/>
      <c r="Q555" s="4"/>
      <c r="R555" s="4"/>
      <c r="S555" s="4"/>
      <c r="T555" s="4"/>
      <c r="U555" s="4"/>
      <c r="V555" s="4"/>
      <c r="W555" s="4"/>
    </row>
    <row r="556" spans="1:23" x14ac:dyDescent="0.2">
      <c r="A556" s="4">
        <v>50</v>
      </c>
      <c r="B556" s="4">
        <v>0</v>
      </c>
      <c r="C556" s="4">
        <v>0</v>
      </c>
      <c r="D556" s="4">
        <v>1</v>
      </c>
      <c r="E556" s="4">
        <v>208</v>
      </c>
      <c r="F556" s="4">
        <f>Source!V533</f>
        <v>0.35498750000000001</v>
      </c>
      <c r="G556" s="4" t="s">
        <v>74</v>
      </c>
      <c r="H556" s="4" t="s">
        <v>75</v>
      </c>
      <c r="I556" s="4"/>
      <c r="J556" s="4"/>
      <c r="K556" s="4">
        <v>208</v>
      </c>
      <c r="L556" s="4">
        <v>22</v>
      </c>
      <c r="M556" s="4">
        <v>3</v>
      </c>
      <c r="N556" s="4" t="s">
        <v>5</v>
      </c>
      <c r="O556" s="4">
        <v>-1</v>
      </c>
      <c r="P556" s="4"/>
      <c r="Q556" s="4"/>
      <c r="R556" s="4"/>
      <c r="S556" s="4"/>
      <c r="T556" s="4"/>
      <c r="U556" s="4"/>
      <c r="V556" s="4"/>
      <c r="W556" s="4"/>
    </row>
    <row r="557" spans="1:23" x14ac:dyDescent="0.2">
      <c r="A557" s="4">
        <v>50</v>
      </c>
      <c r="B557" s="4">
        <v>0</v>
      </c>
      <c r="C557" s="4">
        <v>0</v>
      </c>
      <c r="D557" s="4">
        <v>1</v>
      </c>
      <c r="E557" s="4">
        <v>209</v>
      </c>
      <c r="F557" s="4">
        <f>ROUND(Source!W533,O557)</f>
        <v>0</v>
      </c>
      <c r="G557" s="4" t="s">
        <v>76</v>
      </c>
      <c r="H557" s="4" t="s">
        <v>77</v>
      </c>
      <c r="I557" s="4"/>
      <c r="J557" s="4"/>
      <c r="K557" s="4">
        <v>209</v>
      </c>
      <c r="L557" s="4">
        <v>23</v>
      </c>
      <c r="M557" s="4">
        <v>3</v>
      </c>
      <c r="N557" s="4" t="s">
        <v>5</v>
      </c>
      <c r="O557" s="4">
        <v>1</v>
      </c>
      <c r="P557" s="4"/>
      <c r="Q557" s="4"/>
      <c r="R557" s="4"/>
      <c r="S557" s="4"/>
      <c r="T557" s="4"/>
      <c r="U557" s="4"/>
      <c r="V557" s="4"/>
      <c r="W557" s="4"/>
    </row>
    <row r="558" spans="1:23" x14ac:dyDescent="0.2">
      <c r="A558" s="4">
        <v>50</v>
      </c>
      <c r="B558" s="4">
        <v>0</v>
      </c>
      <c r="C558" s="4">
        <v>0</v>
      </c>
      <c r="D558" s="4">
        <v>1</v>
      </c>
      <c r="E558" s="4">
        <v>233</v>
      </c>
      <c r="F558" s="4">
        <f>ROUND(Source!BD533,O558)</f>
        <v>0</v>
      </c>
      <c r="G558" s="4" t="s">
        <v>78</v>
      </c>
      <c r="H558" s="4" t="s">
        <v>79</v>
      </c>
      <c r="I558" s="4"/>
      <c r="J558" s="4"/>
      <c r="K558" s="4">
        <v>233</v>
      </c>
      <c r="L558" s="4">
        <v>24</v>
      </c>
      <c r="M558" s="4">
        <v>3</v>
      </c>
      <c r="N558" s="4" t="s">
        <v>5</v>
      </c>
      <c r="O558" s="4">
        <v>1</v>
      </c>
      <c r="P558" s="4"/>
      <c r="Q558" s="4"/>
      <c r="R558" s="4"/>
      <c r="S558" s="4"/>
      <c r="T558" s="4"/>
      <c r="U558" s="4"/>
      <c r="V558" s="4"/>
      <c r="W558" s="4"/>
    </row>
    <row r="559" spans="1:23" x14ac:dyDescent="0.2">
      <c r="A559" s="4">
        <v>50</v>
      </c>
      <c r="B559" s="4">
        <v>0</v>
      </c>
      <c r="C559" s="4">
        <v>0</v>
      </c>
      <c r="D559" s="4">
        <v>1</v>
      </c>
      <c r="E559" s="4">
        <v>210</v>
      </c>
      <c r="F559" s="4">
        <f>ROUND(Source!X533,O559)</f>
        <v>15345.1</v>
      </c>
      <c r="G559" s="4" t="s">
        <v>80</v>
      </c>
      <c r="H559" s="4" t="s">
        <v>81</v>
      </c>
      <c r="I559" s="4"/>
      <c r="J559" s="4"/>
      <c r="K559" s="4">
        <v>210</v>
      </c>
      <c r="L559" s="4">
        <v>25</v>
      </c>
      <c r="M559" s="4">
        <v>3</v>
      </c>
      <c r="N559" s="4" t="s">
        <v>5</v>
      </c>
      <c r="O559" s="4">
        <v>1</v>
      </c>
      <c r="P559" s="4"/>
      <c r="Q559" s="4"/>
      <c r="R559" s="4"/>
      <c r="S559" s="4"/>
      <c r="T559" s="4"/>
      <c r="U559" s="4"/>
      <c r="V559" s="4"/>
      <c r="W559" s="4"/>
    </row>
    <row r="560" spans="1:23" x14ac:dyDescent="0.2">
      <c r="A560" s="4">
        <v>50</v>
      </c>
      <c r="B560" s="4">
        <v>0</v>
      </c>
      <c r="C560" s="4">
        <v>0</v>
      </c>
      <c r="D560" s="4">
        <v>1</v>
      </c>
      <c r="E560" s="4">
        <v>211</v>
      </c>
      <c r="F560" s="4">
        <f>ROUND(Source!Y533,O560)</f>
        <v>8196.1</v>
      </c>
      <c r="G560" s="4" t="s">
        <v>82</v>
      </c>
      <c r="H560" s="4" t="s">
        <v>83</v>
      </c>
      <c r="I560" s="4"/>
      <c r="J560" s="4"/>
      <c r="K560" s="4">
        <v>211</v>
      </c>
      <c r="L560" s="4">
        <v>26</v>
      </c>
      <c r="M560" s="4">
        <v>3</v>
      </c>
      <c r="N560" s="4" t="s">
        <v>5</v>
      </c>
      <c r="O560" s="4">
        <v>1</v>
      </c>
      <c r="P560" s="4"/>
      <c r="Q560" s="4"/>
      <c r="R560" s="4"/>
      <c r="S560" s="4"/>
      <c r="T560" s="4"/>
      <c r="U560" s="4"/>
      <c r="V560" s="4"/>
      <c r="W560" s="4"/>
    </row>
    <row r="561" spans="1:23" x14ac:dyDescent="0.2">
      <c r="A561" s="4">
        <v>50</v>
      </c>
      <c r="B561" s="4">
        <v>0</v>
      </c>
      <c r="C561" s="4">
        <v>0</v>
      </c>
      <c r="D561" s="4">
        <v>1</v>
      </c>
      <c r="E561" s="4">
        <v>224</v>
      </c>
      <c r="F561" s="4">
        <f>ROUND(Source!AR533,O561)</f>
        <v>101046.6</v>
      </c>
      <c r="G561" s="4" t="s">
        <v>84</v>
      </c>
      <c r="H561" s="4" t="s">
        <v>85</v>
      </c>
      <c r="I561" s="4"/>
      <c r="J561" s="4"/>
      <c r="K561" s="4">
        <v>224</v>
      </c>
      <c r="L561" s="4">
        <v>27</v>
      </c>
      <c r="M561" s="4">
        <v>3</v>
      </c>
      <c r="N561" s="4" t="s">
        <v>5</v>
      </c>
      <c r="O561" s="4">
        <v>1</v>
      </c>
      <c r="P561" s="4"/>
      <c r="Q561" s="4"/>
      <c r="R561" s="4"/>
      <c r="S561" s="4"/>
      <c r="T561" s="4"/>
      <c r="U561" s="4"/>
      <c r="V561" s="4"/>
      <c r="W561" s="4"/>
    </row>
    <row r="564" spans="1:23" x14ac:dyDescent="0.2">
      <c r="A564">
        <v>70</v>
      </c>
      <c r="B564">
        <v>1</v>
      </c>
      <c r="D564">
        <v>1</v>
      </c>
      <c r="E564" t="s">
        <v>346</v>
      </c>
      <c r="F564" t="s">
        <v>347</v>
      </c>
      <c r="G564">
        <v>0</v>
      </c>
      <c r="H564">
        <v>0</v>
      </c>
      <c r="I564" t="s">
        <v>5</v>
      </c>
      <c r="J564">
        <v>1</v>
      </c>
      <c r="K564">
        <v>0</v>
      </c>
      <c r="L564" t="s">
        <v>5</v>
      </c>
      <c r="M564" t="s">
        <v>5</v>
      </c>
      <c r="N564">
        <v>0</v>
      </c>
    </row>
    <row r="565" spans="1:23" x14ac:dyDescent="0.2">
      <c r="A565">
        <v>70</v>
      </c>
      <c r="B565">
        <v>1</v>
      </c>
      <c r="D565">
        <v>2</v>
      </c>
      <c r="E565" t="s">
        <v>348</v>
      </c>
      <c r="F565" t="s">
        <v>349</v>
      </c>
      <c r="G565">
        <v>1</v>
      </c>
      <c r="H565">
        <v>0</v>
      </c>
      <c r="I565" t="s">
        <v>5</v>
      </c>
      <c r="J565">
        <v>1</v>
      </c>
      <c r="K565">
        <v>0</v>
      </c>
      <c r="L565" t="s">
        <v>5</v>
      </c>
      <c r="M565" t="s">
        <v>5</v>
      </c>
      <c r="N565">
        <v>0</v>
      </c>
    </row>
    <row r="566" spans="1:23" x14ac:dyDescent="0.2">
      <c r="A566">
        <v>70</v>
      </c>
      <c r="B566">
        <v>1</v>
      </c>
      <c r="D566">
        <v>3</v>
      </c>
      <c r="E566" t="s">
        <v>350</v>
      </c>
      <c r="F566" t="s">
        <v>351</v>
      </c>
      <c r="G566">
        <v>0</v>
      </c>
      <c r="H566">
        <v>0</v>
      </c>
      <c r="I566" t="s">
        <v>5</v>
      </c>
      <c r="J566">
        <v>1</v>
      </c>
      <c r="K566">
        <v>0</v>
      </c>
      <c r="L566" t="s">
        <v>5</v>
      </c>
      <c r="M566" t="s">
        <v>5</v>
      </c>
      <c r="N566">
        <v>0</v>
      </c>
    </row>
    <row r="567" spans="1:23" x14ac:dyDescent="0.2">
      <c r="A567">
        <v>70</v>
      </c>
      <c r="B567">
        <v>1</v>
      </c>
      <c r="D567">
        <v>4</v>
      </c>
      <c r="E567" t="s">
        <v>352</v>
      </c>
      <c r="F567" t="s">
        <v>353</v>
      </c>
      <c r="G567">
        <v>0</v>
      </c>
      <c r="H567">
        <v>0</v>
      </c>
      <c r="I567" t="s">
        <v>354</v>
      </c>
      <c r="J567">
        <v>0</v>
      </c>
      <c r="K567">
        <v>0</v>
      </c>
      <c r="L567" t="s">
        <v>5</v>
      </c>
      <c r="M567" t="s">
        <v>5</v>
      </c>
      <c r="N567">
        <v>0</v>
      </c>
    </row>
    <row r="568" spans="1:23" x14ac:dyDescent="0.2">
      <c r="A568">
        <v>70</v>
      </c>
      <c r="B568">
        <v>1</v>
      </c>
      <c r="D568">
        <v>5</v>
      </c>
      <c r="E568" t="s">
        <v>355</v>
      </c>
      <c r="F568" t="s">
        <v>356</v>
      </c>
      <c r="G568">
        <v>0</v>
      </c>
      <c r="H568">
        <v>0</v>
      </c>
      <c r="I568" t="s">
        <v>357</v>
      </c>
      <c r="J568">
        <v>0</v>
      </c>
      <c r="K568">
        <v>0</v>
      </c>
      <c r="L568" t="s">
        <v>5</v>
      </c>
      <c r="M568" t="s">
        <v>5</v>
      </c>
      <c r="N568">
        <v>0</v>
      </c>
    </row>
    <row r="569" spans="1:23" x14ac:dyDescent="0.2">
      <c r="A569">
        <v>70</v>
      </c>
      <c r="B569">
        <v>1</v>
      </c>
      <c r="D569">
        <v>6</v>
      </c>
      <c r="E569" t="s">
        <v>358</v>
      </c>
      <c r="F569" t="s">
        <v>359</v>
      </c>
      <c r="G569">
        <v>0</v>
      </c>
      <c r="H569">
        <v>0</v>
      </c>
      <c r="I569" t="s">
        <v>360</v>
      </c>
      <c r="J569">
        <v>0</v>
      </c>
      <c r="K569">
        <v>0</v>
      </c>
      <c r="L569" t="s">
        <v>5</v>
      </c>
      <c r="M569" t="s">
        <v>5</v>
      </c>
      <c r="N569">
        <v>0</v>
      </c>
    </row>
    <row r="570" spans="1:23" x14ac:dyDescent="0.2">
      <c r="A570">
        <v>70</v>
      </c>
      <c r="B570">
        <v>1</v>
      </c>
      <c r="D570">
        <v>7</v>
      </c>
      <c r="E570" t="s">
        <v>361</v>
      </c>
      <c r="F570" t="s">
        <v>362</v>
      </c>
      <c r="G570">
        <v>1</v>
      </c>
      <c r="H570">
        <v>0</v>
      </c>
      <c r="I570" t="s">
        <v>5</v>
      </c>
      <c r="J570">
        <v>0</v>
      </c>
      <c r="K570">
        <v>0</v>
      </c>
      <c r="L570" t="s">
        <v>5</v>
      </c>
      <c r="M570" t="s">
        <v>5</v>
      </c>
      <c r="N570">
        <v>0</v>
      </c>
    </row>
    <row r="571" spans="1:23" x14ac:dyDescent="0.2">
      <c r="A571">
        <v>70</v>
      </c>
      <c r="B571">
        <v>1</v>
      </c>
      <c r="D571">
        <v>8</v>
      </c>
      <c r="E571" t="s">
        <v>363</v>
      </c>
      <c r="F571" t="s">
        <v>364</v>
      </c>
      <c r="G571">
        <v>0</v>
      </c>
      <c r="H571">
        <v>0</v>
      </c>
      <c r="I571" t="s">
        <v>365</v>
      </c>
      <c r="J571">
        <v>0</v>
      </c>
      <c r="K571">
        <v>0</v>
      </c>
      <c r="L571" t="s">
        <v>5</v>
      </c>
      <c r="M571" t="s">
        <v>5</v>
      </c>
      <c r="N571">
        <v>0</v>
      </c>
    </row>
    <row r="572" spans="1:23" x14ac:dyDescent="0.2">
      <c r="A572">
        <v>70</v>
      </c>
      <c r="B572">
        <v>1</v>
      </c>
      <c r="D572">
        <v>9</v>
      </c>
      <c r="E572" t="s">
        <v>366</v>
      </c>
      <c r="F572" t="s">
        <v>367</v>
      </c>
      <c r="G572">
        <v>0</v>
      </c>
      <c r="H572">
        <v>0</v>
      </c>
      <c r="I572" t="s">
        <v>368</v>
      </c>
      <c r="J572">
        <v>0</v>
      </c>
      <c r="K572">
        <v>0</v>
      </c>
      <c r="L572" t="s">
        <v>5</v>
      </c>
      <c r="M572" t="s">
        <v>5</v>
      </c>
      <c r="N572">
        <v>0</v>
      </c>
    </row>
    <row r="573" spans="1:23" x14ac:dyDescent="0.2">
      <c r="A573">
        <v>70</v>
      </c>
      <c r="B573">
        <v>1</v>
      </c>
      <c r="D573">
        <v>10</v>
      </c>
      <c r="E573" t="s">
        <v>369</v>
      </c>
      <c r="F573" t="s">
        <v>370</v>
      </c>
      <c r="G573">
        <v>0</v>
      </c>
      <c r="H573">
        <v>0</v>
      </c>
      <c r="I573" t="s">
        <v>371</v>
      </c>
      <c r="J573">
        <v>0</v>
      </c>
      <c r="K573">
        <v>0</v>
      </c>
      <c r="L573" t="s">
        <v>5</v>
      </c>
      <c r="M573" t="s">
        <v>5</v>
      </c>
      <c r="N573">
        <v>0</v>
      </c>
    </row>
    <row r="574" spans="1:23" x14ac:dyDescent="0.2">
      <c r="A574">
        <v>70</v>
      </c>
      <c r="B574">
        <v>1</v>
      </c>
      <c r="D574">
        <v>11</v>
      </c>
      <c r="E574" t="s">
        <v>372</v>
      </c>
      <c r="F574" t="s">
        <v>373</v>
      </c>
      <c r="G574">
        <v>0</v>
      </c>
      <c r="H574">
        <v>0</v>
      </c>
      <c r="I574" t="s">
        <v>374</v>
      </c>
      <c r="J574">
        <v>0</v>
      </c>
      <c r="K574">
        <v>0</v>
      </c>
      <c r="L574" t="s">
        <v>5</v>
      </c>
      <c r="M574" t="s">
        <v>5</v>
      </c>
      <c r="N574">
        <v>0</v>
      </c>
    </row>
    <row r="575" spans="1:23" x14ac:dyDescent="0.2">
      <c r="A575">
        <v>70</v>
      </c>
      <c r="B575">
        <v>1</v>
      </c>
      <c r="D575">
        <v>12</v>
      </c>
      <c r="E575" t="s">
        <v>375</v>
      </c>
      <c r="F575" t="s">
        <v>376</v>
      </c>
      <c r="G575">
        <v>0</v>
      </c>
      <c r="H575">
        <v>0</v>
      </c>
      <c r="I575" t="s">
        <v>5</v>
      </c>
      <c r="J575">
        <v>0</v>
      </c>
      <c r="K575">
        <v>0</v>
      </c>
      <c r="L575" t="s">
        <v>5</v>
      </c>
      <c r="M575" t="s">
        <v>5</v>
      </c>
      <c r="N575">
        <v>0</v>
      </c>
    </row>
    <row r="576" spans="1:23" x14ac:dyDescent="0.2">
      <c r="A576">
        <v>70</v>
      </c>
      <c r="B576">
        <v>1</v>
      </c>
      <c r="D576">
        <v>1</v>
      </c>
      <c r="E576" t="s">
        <v>377</v>
      </c>
      <c r="F576" t="s">
        <v>378</v>
      </c>
      <c r="G576">
        <v>0.9</v>
      </c>
      <c r="H576">
        <v>1</v>
      </c>
      <c r="I576" t="s">
        <v>379</v>
      </c>
      <c r="J576">
        <v>0</v>
      </c>
      <c r="K576">
        <v>0</v>
      </c>
      <c r="L576" t="s">
        <v>5</v>
      </c>
      <c r="M576" t="s">
        <v>5</v>
      </c>
      <c r="N576">
        <v>0</v>
      </c>
    </row>
    <row r="577" spans="1:15" x14ac:dyDescent="0.2">
      <c r="A577">
        <v>70</v>
      </c>
      <c r="B577">
        <v>1</v>
      </c>
      <c r="D577">
        <v>2</v>
      </c>
      <c r="E577" t="s">
        <v>380</v>
      </c>
      <c r="F577" t="s">
        <v>381</v>
      </c>
      <c r="G577">
        <v>0.85</v>
      </c>
      <c r="H577">
        <v>1</v>
      </c>
      <c r="I577" t="s">
        <v>382</v>
      </c>
      <c r="J577">
        <v>0</v>
      </c>
      <c r="K577">
        <v>0</v>
      </c>
      <c r="L577" t="s">
        <v>5</v>
      </c>
      <c r="M577" t="s">
        <v>5</v>
      </c>
      <c r="N577">
        <v>0</v>
      </c>
    </row>
    <row r="578" spans="1:15" x14ac:dyDescent="0.2">
      <c r="A578">
        <v>70</v>
      </c>
      <c r="B578">
        <v>1</v>
      </c>
      <c r="D578">
        <v>3</v>
      </c>
      <c r="E578" t="s">
        <v>383</v>
      </c>
      <c r="F578" t="s">
        <v>384</v>
      </c>
      <c r="G578">
        <v>1</v>
      </c>
      <c r="H578">
        <v>0.85</v>
      </c>
      <c r="I578" t="s">
        <v>385</v>
      </c>
      <c r="J578">
        <v>0</v>
      </c>
      <c r="K578">
        <v>0</v>
      </c>
      <c r="L578" t="s">
        <v>5</v>
      </c>
      <c r="M578" t="s">
        <v>5</v>
      </c>
      <c r="N578">
        <v>0</v>
      </c>
    </row>
    <row r="579" spans="1:15" x14ac:dyDescent="0.2">
      <c r="A579">
        <v>70</v>
      </c>
      <c r="B579">
        <v>1</v>
      </c>
      <c r="D579">
        <v>4</v>
      </c>
      <c r="E579" t="s">
        <v>386</v>
      </c>
      <c r="F579" t="s">
        <v>387</v>
      </c>
      <c r="G579">
        <v>1</v>
      </c>
      <c r="H579">
        <v>0</v>
      </c>
      <c r="I579" t="s">
        <v>5</v>
      </c>
      <c r="J579">
        <v>0</v>
      </c>
      <c r="K579">
        <v>0</v>
      </c>
      <c r="L579" t="s">
        <v>5</v>
      </c>
      <c r="M579" t="s">
        <v>5</v>
      </c>
      <c r="N579">
        <v>0</v>
      </c>
    </row>
    <row r="580" spans="1:15" x14ac:dyDescent="0.2">
      <c r="A580">
        <v>70</v>
      </c>
      <c r="B580">
        <v>1</v>
      </c>
      <c r="D580">
        <v>5</v>
      </c>
      <c r="E580" t="s">
        <v>388</v>
      </c>
      <c r="F580" t="s">
        <v>389</v>
      </c>
      <c r="G580">
        <v>1</v>
      </c>
      <c r="H580">
        <v>0.8</v>
      </c>
      <c r="I580" t="s">
        <v>390</v>
      </c>
      <c r="J580">
        <v>0</v>
      </c>
      <c r="K580">
        <v>0</v>
      </c>
      <c r="L580" t="s">
        <v>5</v>
      </c>
      <c r="M580" t="s">
        <v>5</v>
      </c>
      <c r="N580">
        <v>0</v>
      </c>
    </row>
    <row r="581" spans="1:15" x14ac:dyDescent="0.2">
      <c r="A581">
        <v>70</v>
      </c>
      <c r="B581">
        <v>1</v>
      </c>
      <c r="D581">
        <v>6</v>
      </c>
      <c r="E581" t="s">
        <v>391</v>
      </c>
      <c r="F581" t="s">
        <v>392</v>
      </c>
      <c r="G581">
        <v>0.85</v>
      </c>
      <c r="H581">
        <v>0</v>
      </c>
      <c r="I581" t="s">
        <v>5</v>
      </c>
      <c r="J581">
        <v>0</v>
      </c>
      <c r="K581">
        <v>0</v>
      </c>
      <c r="L581" t="s">
        <v>5</v>
      </c>
      <c r="M581" t="s">
        <v>5</v>
      </c>
      <c r="N581">
        <v>0</v>
      </c>
    </row>
    <row r="582" spans="1:15" x14ac:dyDescent="0.2">
      <c r="A582">
        <v>70</v>
      </c>
      <c r="B582">
        <v>1</v>
      </c>
      <c r="D582">
        <v>7</v>
      </c>
      <c r="E582" t="s">
        <v>393</v>
      </c>
      <c r="F582" t="s">
        <v>394</v>
      </c>
      <c r="G582">
        <v>0.8</v>
      </c>
      <c r="H582">
        <v>0</v>
      </c>
      <c r="I582" t="s">
        <v>5</v>
      </c>
      <c r="J582">
        <v>0</v>
      </c>
      <c r="K582">
        <v>0</v>
      </c>
      <c r="L582" t="s">
        <v>5</v>
      </c>
      <c r="M582" t="s">
        <v>5</v>
      </c>
      <c r="N582">
        <v>0</v>
      </c>
    </row>
    <row r="583" spans="1:15" x14ac:dyDescent="0.2">
      <c r="A583">
        <v>70</v>
      </c>
      <c r="B583">
        <v>1</v>
      </c>
      <c r="D583">
        <v>8</v>
      </c>
      <c r="E583" t="s">
        <v>395</v>
      </c>
      <c r="F583" t="s">
        <v>396</v>
      </c>
      <c r="G583">
        <v>0.7</v>
      </c>
      <c r="H583">
        <v>0</v>
      </c>
      <c r="I583" t="s">
        <v>5</v>
      </c>
      <c r="J583">
        <v>0</v>
      </c>
      <c r="K583">
        <v>0</v>
      </c>
      <c r="L583" t="s">
        <v>5</v>
      </c>
      <c r="M583" t="s">
        <v>5</v>
      </c>
      <c r="N583">
        <v>0</v>
      </c>
    </row>
    <row r="584" spans="1:15" x14ac:dyDescent="0.2">
      <c r="A584">
        <v>70</v>
      </c>
      <c r="B584">
        <v>1</v>
      </c>
      <c r="D584">
        <v>9</v>
      </c>
      <c r="E584" t="s">
        <v>397</v>
      </c>
      <c r="F584" t="s">
        <v>398</v>
      </c>
      <c r="G584">
        <v>0.9</v>
      </c>
      <c r="H584">
        <v>0</v>
      </c>
      <c r="I584" t="s">
        <v>5</v>
      </c>
      <c r="J584">
        <v>0</v>
      </c>
      <c r="K584">
        <v>0</v>
      </c>
      <c r="L584" t="s">
        <v>5</v>
      </c>
      <c r="M584" t="s">
        <v>5</v>
      </c>
      <c r="N584">
        <v>0</v>
      </c>
    </row>
    <row r="585" spans="1:15" x14ac:dyDescent="0.2">
      <c r="A585">
        <v>70</v>
      </c>
      <c r="B585">
        <v>1</v>
      </c>
      <c r="D585">
        <v>10</v>
      </c>
      <c r="E585" t="s">
        <v>399</v>
      </c>
      <c r="F585" t="s">
        <v>400</v>
      </c>
      <c r="G585">
        <v>0.6</v>
      </c>
      <c r="H585">
        <v>0</v>
      </c>
      <c r="I585" t="s">
        <v>5</v>
      </c>
      <c r="J585">
        <v>0</v>
      </c>
      <c r="K585">
        <v>0</v>
      </c>
      <c r="L585" t="s">
        <v>5</v>
      </c>
      <c r="M585" t="s">
        <v>5</v>
      </c>
      <c r="N585">
        <v>0</v>
      </c>
    </row>
    <row r="586" spans="1:15" x14ac:dyDescent="0.2">
      <c r="A586">
        <v>70</v>
      </c>
      <c r="B586">
        <v>1</v>
      </c>
      <c r="D586">
        <v>11</v>
      </c>
      <c r="E586" t="s">
        <v>401</v>
      </c>
      <c r="F586" t="s">
        <v>402</v>
      </c>
      <c r="G586">
        <v>1.2</v>
      </c>
      <c r="H586">
        <v>0</v>
      </c>
      <c r="I586" t="s">
        <v>5</v>
      </c>
      <c r="J586">
        <v>0</v>
      </c>
      <c r="K586">
        <v>0</v>
      </c>
      <c r="L586" t="s">
        <v>5</v>
      </c>
      <c r="M586" t="s">
        <v>5</v>
      </c>
      <c r="N586">
        <v>0</v>
      </c>
    </row>
    <row r="587" spans="1:15" x14ac:dyDescent="0.2">
      <c r="A587">
        <v>70</v>
      </c>
      <c r="B587">
        <v>1</v>
      </c>
      <c r="D587">
        <v>12</v>
      </c>
      <c r="E587" t="s">
        <v>403</v>
      </c>
      <c r="F587" t="s">
        <v>404</v>
      </c>
      <c r="G587">
        <v>0</v>
      </c>
      <c r="H587">
        <v>0</v>
      </c>
      <c r="I587" t="s">
        <v>5</v>
      </c>
      <c r="J587">
        <v>0</v>
      </c>
      <c r="K587">
        <v>0</v>
      </c>
      <c r="L587" t="s">
        <v>5</v>
      </c>
      <c r="M587" t="s">
        <v>5</v>
      </c>
      <c r="N587">
        <v>0</v>
      </c>
    </row>
    <row r="588" spans="1:15" x14ac:dyDescent="0.2">
      <c r="A588">
        <v>70</v>
      </c>
      <c r="B588">
        <v>1</v>
      </c>
      <c r="D588">
        <v>13</v>
      </c>
      <c r="E588" t="s">
        <v>405</v>
      </c>
      <c r="F588" t="s">
        <v>406</v>
      </c>
      <c r="G588">
        <v>1</v>
      </c>
      <c r="H588">
        <v>0</v>
      </c>
      <c r="I588" t="s">
        <v>5</v>
      </c>
      <c r="J588">
        <v>0</v>
      </c>
      <c r="K588">
        <v>0</v>
      </c>
      <c r="L588" t="s">
        <v>5</v>
      </c>
      <c r="M588" t="s">
        <v>5</v>
      </c>
      <c r="N588">
        <v>0</v>
      </c>
    </row>
    <row r="590" spans="1:15" x14ac:dyDescent="0.2">
      <c r="A590">
        <v>-1</v>
      </c>
    </row>
    <row r="592" spans="1:15" x14ac:dyDescent="0.2">
      <c r="A592" s="3">
        <v>75</v>
      </c>
      <c r="B592" s="3" t="s">
        <v>407</v>
      </c>
      <c r="C592" s="3">
        <v>2020</v>
      </c>
      <c r="D592" s="3">
        <v>0</v>
      </c>
      <c r="E592" s="3">
        <v>5</v>
      </c>
      <c r="F592" s="3"/>
      <c r="G592" s="3">
        <v>0</v>
      </c>
      <c r="H592" s="3">
        <v>1</v>
      </c>
      <c r="I592" s="3">
        <v>0</v>
      </c>
      <c r="J592" s="3">
        <v>3</v>
      </c>
      <c r="K592" s="3">
        <v>0</v>
      </c>
      <c r="L592" s="3">
        <v>0</v>
      </c>
      <c r="M592" s="3">
        <v>0</v>
      </c>
      <c r="N592" s="3">
        <v>47538294</v>
      </c>
      <c r="O592" s="3">
        <v>1</v>
      </c>
    </row>
    <row r="593" spans="1:27" x14ac:dyDescent="0.2">
      <c r="A593" s="5">
        <v>1</v>
      </c>
      <c r="B593" s="5" t="s">
        <v>408</v>
      </c>
      <c r="C593" s="5" t="s">
        <v>409</v>
      </c>
      <c r="D593" s="5">
        <v>2020</v>
      </c>
      <c r="E593" s="5">
        <v>5</v>
      </c>
      <c r="F593" s="5">
        <v>1</v>
      </c>
      <c r="G593" s="5">
        <v>1</v>
      </c>
      <c r="H593" s="5">
        <v>0</v>
      </c>
      <c r="I593" s="5">
        <v>2</v>
      </c>
      <c r="J593" s="5">
        <v>1</v>
      </c>
      <c r="K593" s="5">
        <v>1</v>
      </c>
      <c r="L593" s="5">
        <v>1</v>
      </c>
      <c r="M593" s="5">
        <v>1</v>
      </c>
      <c r="N593" s="5">
        <v>1</v>
      </c>
      <c r="O593" s="5">
        <v>1</v>
      </c>
      <c r="P593" s="5">
        <v>1</v>
      </c>
      <c r="Q593" s="5">
        <v>1</v>
      </c>
      <c r="R593" s="5" t="s">
        <v>5</v>
      </c>
      <c r="S593" s="5" t="s">
        <v>5</v>
      </c>
      <c r="T593" s="5" t="s">
        <v>5</v>
      </c>
      <c r="U593" s="5" t="s">
        <v>5</v>
      </c>
      <c r="V593" s="5" t="s">
        <v>5</v>
      </c>
      <c r="W593" s="5" t="s">
        <v>5</v>
      </c>
      <c r="X593" s="5" t="s">
        <v>5</v>
      </c>
      <c r="Y593" s="5" t="s">
        <v>5</v>
      </c>
      <c r="Z593" s="5" t="s">
        <v>5</v>
      </c>
      <c r="AA593" s="5" t="s">
        <v>5</v>
      </c>
    </row>
    <row r="597" spans="1:27" x14ac:dyDescent="0.2">
      <c r="A597">
        <v>65</v>
      </c>
      <c r="C597">
        <v>1</v>
      </c>
      <c r="D597">
        <v>0</v>
      </c>
      <c r="E597">
        <v>245</v>
      </c>
    </row>
  </sheetData>
  <printOptions gridLines="1"/>
  <pageMargins left="0.75" right="0.75" top="1" bottom="1" header="0.5" footer="0.5"/>
  <headerFooter alignWithMargins="0">
    <oddHeader>&amp;A</oddHeader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C52"/>
  <sheetViews>
    <sheetView workbookViewId="0"/>
  </sheetViews>
  <sheetFormatPr defaultColWidth="9.140625" defaultRowHeight="12.75" x14ac:dyDescent="0.2"/>
  <cols>
    <col min="1" max="256" width="9.140625" customWidth="1"/>
  </cols>
  <sheetData>
    <row r="1" spans="1:133" x14ac:dyDescent="0.2">
      <c r="A1">
        <v>0</v>
      </c>
      <c r="B1" t="s">
        <v>0</v>
      </c>
      <c r="D1" t="s">
        <v>410</v>
      </c>
      <c r="F1">
        <v>0</v>
      </c>
      <c r="G1">
        <v>0</v>
      </c>
      <c r="H1">
        <v>0</v>
      </c>
      <c r="I1" t="s">
        <v>2</v>
      </c>
      <c r="J1" t="s">
        <v>3</v>
      </c>
      <c r="K1">
        <v>0</v>
      </c>
      <c r="L1">
        <v>21476</v>
      </c>
      <c r="M1">
        <v>10</v>
      </c>
      <c r="N1">
        <v>11</v>
      </c>
      <c r="O1">
        <v>0</v>
      </c>
      <c r="P1">
        <v>1</v>
      </c>
      <c r="Q1">
        <v>6</v>
      </c>
    </row>
    <row r="12" spans="1:133" x14ac:dyDescent="0.2">
      <c r="A12" s="1">
        <v>1</v>
      </c>
      <c r="B12" s="1">
        <v>51</v>
      </c>
      <c r="C12" s="1">
        <v>0</v>
      </c>
      <c r="D12" s="1"/>
      <c r="E12" s="1">
        <v>0</v>
      </c>
      <c r="F12" s="1" t="s">
        <v>4</v>
      </c>
      <c r="G12" s="1" t="s">
        <v>4</v>
      </c>
      <c r="H12" s="1" t="s">
        <v>5</v>
      </c>
      <c r="I12" s="1">
        <v>0</v>
      </c>
      <c r="J12" s="1" t="s">
        <v>5</v>
      </c>
      <c r="K12" s="1">
        <v>0</v>
      </c>
      <c r="L12" s="1"/>
      <c r="M12" s="1"/>
      <c r="N12" s="1"/>
      <c r="O12" s="1">
        <v>0</v>
      </c>
      <c r="P12" s="1">
        <v>0</v>
      </c>
      <c r="Q12" s="1">
        <v>0</v>
      </c>
      <c r="R12" s="1">
        <v>0</v>
      </c>
      <c r="S12" s="1"/>
      <c r="T12" s="1"/>
      <c r="U12" s="1" t="s">
        <v>5</v>
      </c>
      <c r="V12" s="1">
        <v>0</v>
      </c>
      <c r="W12" s="1" t="s">
        <v>5</v>
      </c>
      <c r="X12" s="1" t="s">
        <v>5</v>
      </c>
      <c r="Y12" s="1" t="s">
        <v>5</v>
      </c>
      <c r="Z12" s="1" t="s">
        <v>5</v>
      </c>
      <c r="AA12" s="1" t="s">
        <v>5</v>
      </c>
      <c r="AB12" s="1" t="s">
        <v>5</v>
      </c>
      <c r="AC12" s="1" t="s">
        <v>5</v>
      </c>
      <c r="AD12" s="1" t="s">
        <v>5</v>
      </c>
      <c r="AE12" s="1" t="s">
        <v>5</v>
      </c>
      <c r="AF12" s="1" t="s">
        <v>5</v>
      </c>
      <c r="AG12" s="1" t="s">
        <v>5</v>
      </c>
      <c r="AH12" s="1" t="s">
        <v>5</v>
      </c>
      <c r="AI12" s="1" t="s">
        <v>5</v>
      </c>
      <c r="AJ12" s="1" t="s">
        <v>5</v>
      </c>
      <c r="AK12" s="1"/>
      <c r="AL12" s="1" t="s">
        <v>5</v>
      </c>
      <c r="AM12" s="1" t="s">
        <v>5</v>
      </c>
      <c r="AN12" s="1" t="s">
        <v>5</v>
      </c>
      <c r="AO12" s="1"/>
      <c r="AP12" s="1" t="s">
        <v>5</v>
      </c>
      <c r="AQ12" s="1" t="s">
        <v>5</v>
      </c>
      <c r="AR12" s="1" t="s">
        <v>5</v>
      </c>
      <c r="AS12" s="1"/>
      <c r="AT12" s="1"/>
      <c r="AU12" s="1"/>
      <c r="AV12" s="1"/>
      <c r="AW12" s="1"/>
      <c r="AX12" s="1" t="s">
        <v>5</v>
      </c>
      <c r="AY12" s="1" t="s">
        <v>5</v>
      </c>
      <c r="AZ12" s="1" t="s">
        <v>5</v>
      </c>
      <c r="BA12" s="1"/>
      <c r="BB12" s="1"/>
      <c r="BC12" s="1"/>
      <c r="BD12" s="1"/>
      <c r="BE12" s="1"/>
      <c r="BF12" s="1"/>
      <c r="BG12" s="1"/>
      <c r="BH12" s="1" t="s">
        <v>6</v>
      </c>
      <c r="BI12" s="1" t="s">
        <v>7</v>
      </c>
      <c r="BJ12" s="1">
        <v>1</v>
      </c>
      <c r="BK12" s="1">
        <v>1</v>
      </c>
      <c r="BL12" s="1">
        <v>0</v>
      </c>
      <c r="BM12" s="1">
        <v>0</v>
      </c>
      <c r="BN12" s="1">
        <v>1</v>
      </c>
      <c r="BO12" s="1">
        <v>0</v>
      </c>
      <c r="BP12" s="1">
        <v>1</v>
      </c>
      <c r="BQ12" s="1">
        <v>1</v>
      </c>
      <c r="BR12" s="1">
        <v>1</v>
      </c>
      <c r="BS12" s="1">
        <v>1</v>
      </c>
      <c r="BT12" s="1">
        <v>0</v>
      </c>
      <c r="BU12" s="1">
        <v>0</v>
      </c>
      <c r="BV12" s="1">
        <v>0</v>
      </c>
      <c r="BW12" s="1">
        <v>0</v>
      </c>
      <c r="BX12" s="1">
        <v>0</v>
      </c>
      <c r="BY12" s="1" t="s">
        <v>8</v>
      </c>
      <c r="BZ12" s="1" t="s">
        <v>9</v>
      </c>
      <c r="CA12" s="1" t="s">
        <v>10</v>
      </c>
      <c r="CB12" s="1" t="s">
        <v>10</v>
      </c>
      <c r="CC12" s="1" t="s">
        <v>10</v>
      </c>
      <c r="CD12" s="1" t="s">
        <v>10</v>
      </c>
      <c r="CE12" s="1" t="s">
        <v>11</v>
      </c>
      <c r="CF12" s="1">
        <v>0</v>
      </c>
      <c r="CG12" s="1">
        <v>0</v>
      </c>
      <c r="CH12" s="1">
        <v>851976</v>
      </c>
      <c r="CI12" s="1" t="s">
        <v>5</v>
      </c>
      <c r="CJ12" s="1" t="s">
        <v>5</v>
      </c>
      <c r="CK12" s="1">
        <v>2</v>
      </c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>
        <v>0</v>
      </c>
    </row>
    <row r="14" spans="1:133" x14ac:dyDescent="0.2">
      <c r="A14" s="1">
        <v>22</v>
      </c>
      <c r="B14" s="1">
        <v>0</v>
      </c>
      <c r="C14" s="1">
        <v>0</v>
      </c>
      <c r="D14" s="1">
        <v>47538294</v>
      </c>
      <c r="E14" s="1">
        <v>0</v>
      </c>
      <c r="F14" s="1">
        <v>3</v>
      </c>
      <c r="G14" s="1"/>
      <c r="H14" s="1"/>
      <c r="I14" s="1"/>
      <c r="J14" s="1"/>
      <c r="K14" s="1"/>
      <c r="L14" s="1"/>
      <c r="M14" s="1"/>
      <c r="N14" s="1"/>
      <c r="O14" s="1"/>
    </row>
    <row r="16" spans="1:133" x14ac:dyDescent="0.2">
      <c r="A16" s="6">
        <v>3</v>
      </c>
      <c r="B16" s="6">
        <v>1</v>
      </c>
      <c r="C16" s="6" t="s">
        <v>12</v>
      </c>
      <c r="D16" s="6" t="s">
        <v>12</v>
      </c>
      <c r="E16" s="7">
        <f>(Source!F520)/1000</f>
        <v>97.06689999999999</v>
      </c>
      <c r="F16" s="7">
        <f>(Source!F521)/1000</f>
        <v>3.9796999999999998</v>
      </c>
      <c r="G16" s="7">
        <f>(Source!F512)/1000</f>
        <v>0</v>
      </c>
      <c r="H16" s="7">
        <f>(Source!F522)/1000+(Source!F523)/1000</f>
        <v>0</v>
      </c>
      <c r="I16" s="7">
        <f>E16+F16+G16+H16</f>
        <v>101.04659999999998</v>
      </c>
      <c r="J16" s="7">
        <f>(Source!F518)/1000</f>
        <v>15.4514</v>
      </c>
      <c r="AI16" s="6">
        <v>0</v>
      </c>
      <c r="AJ16" s="6">
        <v>0</v>
      </c>
      <c r="AK16" s="6" t="s">
        <v>5</v>
      </c>
      <c r="AL16" s="6" t="s">
        <v>5</v>
      </c>
      <c r="AM16" s="6" t="s">
        <v>5</v>
      </c>
      <c r="AN16" s="6">
        <v>0</v>
      </c>
      <c r="AO16" s="6" t="s">
        <v>5</v>
      </c>
      <c r="AP16" s="6" t="s">
        <v>5</v>
      </c>
      <c r="AT16" s="7">
        <v>308722.5</v>
      </c>
      <c r="AU16" s="7">
        <v>231668.2</v>
      </c>
      <c r="AV16" s="7">
        <v>0</v>
      </c>
      <c r="AW16" s="7">
        <v>0</v>
      </c>
      <c r="AX16" s="7">
        <v>0</v>
      </c>
      <c r="AY16" s="7">
        <v>2663.3</v>
      </c>
      <c r="AZ16" s="7">
        <v>1370.2</v>
      </c>
      <c r="BA16" s="7">
        <v>74391</v>
      </c>
      <c r="BB16" s="7">
        <v>408691.6</v>
      </c>
      <c r="BC16" s="7">
        <v>10953.3</v>
      </c>
      <c r="BD16" s="7">
        <v>0</v>
      </c>
      <c r="BE16" s="7">
        <v>0</v>
      </c>
      <c r="BF16" s="7">
        <v>246.75013925000005</v>
      </c>
      <c r="BG16" s="7">
        <v>3.3407887500000002</v>
      </c>
      <c r="BH16" s="7">
        <v>0</v>
      </c>
      <c r="BI16" s="7">
        <v>70373.600000000006</v>
      </c>
      <c r="BJ16" s="7">
        <v>40147.4</v>
      </c>
      <c r="BK16" s="7">
        <v>419644.9</v>
      </c>
    </row>
    <row r="18" spans="1:19" x14ac:dyDescent="0.2">
      <c r="A18">
        <v>51</v>
      </c>
      <c r="E18" s="8">
        <f>SUMIF(A16:A17,3,E16:E17)</f>
        <v>97.06689999999999</v>
      </c>
      <c r="F18" s="8">
        <f>SUMIF(A16:A17,3,F16:F17)</f>
        <v>3.9796999999999998</v>
      </c>
      <c r="G18" s="8">
        <f>SUMIF(A16:A17,3,G16:G17)</f>
        <v>0</v>
      </c>
      <c r="H18" s="8">
        <f>SUMIF(A16:A17,3,H16:H17)</f>
        <v>0</v>
      </c>
      <c r="I18" s="8">
        <f>SUMIF(A16:A17,3,I16:I17)</f>
        <v>101.04659999999998</v>
      </c>
      <c r="J18" s="8">
        <f>SUMIF(A16:A17,3,J16:J17)</f>
        <v>15.4514</v>
      </c>
      <c r="K18" s="8"/>
      <c r="L18" s="8"/>
      <c r="M18" s="8"/>
      <c r="N18" s="8"/>
      <c r="O18" s="8"/>
      <c r="P18" s="8"/>
      <c r="Q18" s="8"/>
      <c r="R18" s="8"/>
      <c r="S18" s="8"/>
    </row>
    <row r="20" spans="1:19" x14ac:dyDescent="0.2">
      <c r="A20" s="4">
        <v>50</v>
      </c>
      <c r="B20" s="4">
        <v>0</v>
      </c>
      <c r="C20" s="4">
        <v>0</v>
      </c>
      <c r="D20" s="4">
        <v>1</v>
      </c>
      <c r="E20" s="4">
        <v>201</v>
      </c>
      <c r="F20" s="4">
        <v>308722.5</v>
      </c>
      <c r="G20" s="4" t="s">
        <v>32</v>
      </c>
      <c r="H20" s="4" t="s">
        <v>33</v>
      </c>
      <c r="I20" s="4"/>
      <c r="J20" s="4"/>
      <c r="K20" s="4">
        <v>201</v>
      </c>
      <c r="L20" s="4">
        <v>1</v>
      </c>
      <c r="M20" s="4">
        <v>3</v>
      </c>
      <c r="N20" s="4" t="s">
        <v>5</v>
      </c>
      <c r="O20" s="4">
        <v>1</v>
      </c>
      <c r="P20" s="4"/>
    </row>
    <row r="21" spans="1:19" x14ac:dyDescent="0.2">
      <c r="A21" s="4">
        <v>50</v>
      </c>
      <c r="B21" s="4">
        <v>0</v>
      </c>
      <c r="C21" s="4">
        <v>0</v>
      </c>
      <c r="D21" s="4">
        <v>1</v>
      </c>
      <c r="E21" s="4">
        <v>202</v>
      </c>
      <c r="F21" s="4">
        <v>231668.2</v>
      </c>
      <c r="G21" s="4" t="s">
        <v>34</v>
      </c>
      <c r="H21" s="4" t="s">
        <v>35</v>
      </c>
      <c r="I21" s="4"/>
      <c r="J21" s="4"/>
      <c r="K21" s="4">
        <v>202</v>
      </c>
      <c r="L21" s="4">
        <v>2</v>
      </c>
      <c r="M21" s="4">
        <v>3</v>
      </c>
      <c r="N21" s="4" t="s">
        <v>5</v>
      </c>
      <c r="O21" s="4">
        <v>1</v>
      </c>
      <c r="P21" s="4"/>
    </row>
    <row r="22" spans="1:19" x14ac:dyDescent="0.2">
      <c r="A22" s="4">
        <v>50</v>
      </c>
      <c r="B22" s="4">
        <v>0</v>
      </c>
      <c r="C22" s="4">
        <v>0</v>
      </c>
      <c r="D22" s="4">
        <v>1</v>
      </c>
      <c r="E22" s="4">
        <v>222</v>
      </c>
      <c r="F22" s="4">
        <v>0</v>
      </c>
      <c r="G22" s="4" t="s">
        <v>36</v>
      </c>
      <c r="H22" s="4" t="s">
        <v>37</v>
      </c>
      <c r="I22" s="4"/>
      <c r="J22" s="4"/>
      <c r="K22" s="4">
        <v>222</v>
      </c>
      <c r="L22" s="4">
        <v>3</v>
      </c>
      <c r="M22" s="4">
        <v>3</v>
      </c>
      <c r="N22" s="4" t="s">
        <v>5</v>
      </c>
      <c r="O22" s="4">
        <v>1</v>
      </c>
      <c r="P22" s="4"/>
    </row>
    <row r="23" spans="1:19" x14ac:dyDescent="0.2">
      <c r="A23" s="4">
        <v>50</v>
      </c>
      <c r="B23" s="4">
        <v>0</v>
      </c>
      <c r="C23" s="4">
        <v>0</v>
      </c>
      <c r="D23" s="4">
        <v>1</v>
      </c>
      <c r="E23" s="4">
        <v>225</v>
      </c>
      <c r="F23" s="4">
        <v>231668.2</v>
      </c>
      <c r="G23" s="4" t="s">
        <v>38</v>
      </c>
      <c r="H23" s="4" t="s">
        <v>39</v>
      </c>
      <c r="I23" s="4"/>
      <c r="J23" s="4"/>
      <c r="K23" s="4">
        <v>225</v>
      </c>
      <c r="L23" s="4">
        <v>4</v>
      </c>
      <c r="M23" s="4">
        <v>3</v>
      </c>
      <c r="N23" s="4" t="s">
        <v>5</v>
      </c>
      <c r="O23" s="4">
        <v>1</v>
      </c>
      <c r="P23" s="4"/>
    </row>
    <row r="24" spans="1:19" x14ac:dyDescent="0.2">
      <c r="A24" s="4">
        <v>50</v>
      </c>
      <c r="B24" s="4">
        <v>0</v>
      </c>
      <c r="C24" s="4">
        <v>0</v>
      </c>
      <c r="D24" s="4">
        <v>1</v>
      </c>
      <c r="E24" s="4">
        <v>226</v>
      </c>
      <c r="F24" s="4">
        <v>231668.2</v>
      </c>
      <c r="G24" s="4" t="s">
        <v>40</v>
      </c>
      <c r="H24" s="4" t="s">
        <v>41</v>
      </c>
      <c r="I24" s="4"/>
      <c r="J24" s="4"/>
      <c r="K24" s="4">
        <v>226</v>
      </c>
      <c r="L24" s="4">
        <v>5</v>
      </c>
      <c r="M24" s="4">
        <v>3</v>
      </c>
      <c r="N24" s="4" t="s">
        <v>5</v>
      </c>
      <c r="O24" s="4">
        <v>1</v>
      </c>
      <c r="P24" s="4"/>
    </row>
    <row r="25" spans="1:19" x14ac:dyDescent="0.2">
      <c r="A25" s="4">
        <v>50</v>
      </c>
      <c r="B25" s="4">
        <v>0</v>
      </c>
      <c r="C25" s="4">
        <v>0</v>
      </c>
      <c r="D25" s="4">
        <v>1</v>
      </c>
      <c r="E25" s="4">
        <v>227</v>
      </c>
      <c r="F25" s="4">
        <v>0</v>
      </c>
      <c r="G25" s="4" t="s">
        <v>42</v>
      </c>
      <c r="H25" s="4" t="s">
        <v>43</v>
      </c>
      <c r="I25" s="4"/>
      <c r="J25" s="4"/>
      <c r="K25" s="4">
        <v>227</v>
      </c>
      <c r="L25" s="4">
        <v>6</v>
      </c>
      <c r="M25" s="4">
        <v>3</v>
      </c>
      <c r="N25" s="4" t="s">
        <v>5</v>
      </c>
      <c r="O25" s="4">
        <v>1</v>
      </c>
      <c r="P25" s="4"/>
    </row>
    <row r="26" spans="1:19" x14ac:dyDescent="0.2">
      <c r="A26" s="4">
        <v>50</v>
      </c>
      <c r="B26" s="4">
        <v>0</v>
      </c>
      <c r="C26" s="4">
        <v>0</v>
      </c>
      <c r="D26" s="4">
        <v>1</v>
      </c>
      <c r="E26" s="4">
        <v>228</v>
      </c>
      <c r="F26" s="4">
        <v>231668.2</v>
      </c>
      <c r="G26" s="4" t="s">
        <v>44</v>
      </c>
      <c r="H26" s="4" t="s">
        <v>45</v>
      </c>
      <c r="I26" s="4"/>
      <c r="J26" s="4"/>
      <c r="K26" s="4">
        <v>228</v>
      </c>
      <c r="L26" s="4">
        <v>7</v>
      </c>
      <c r="M26" s="4">
        <v>3</v>
      </c>
      <c r="N26" s="4" t="s">
        <v>5</v>
      </c>
      <c r="O26" s="4">
        <v>1</v>
      </c>
      <c r="P26" s="4"/>
    </row>
    <row r="27" spans="1:19" x14ac:dyDescent="0.2">
      <c r="A27" s="4">
        <v>50</v>
      </c>
      <c r="B27" s="4">
        <v>0</v>
      </c>
      <c r="C27" s="4">
        <v>0</v>
      </c>
      <c r="D27" s="4">
        <v>1</v>
      </c>
      <c r="E27" s="4">
        <v>216</v>
      </c>
      <c r="F27" s="4">
        <v>0</v>
      </c>
      <c r="G27" s="4" t="s">
        <v>46</v>
      </c>
      <c r="H27" s="4" t="s">
        <v>47</v>
      </c>
      <c r="I27" s="4"/>
      <c r="J27" s="4"/>
      <c r="K27" s="4">
        <v>216</v>
      </c>
      <c r="L27" s="4">
        <v>8</v>
      </c>
      <c r="M27" s="4">
        <v>3</v>
      </c>
      <c r="N27" s="4" t="s">
        <v>5</v>
      </c>
      <c r="O27" s="4">
        <v>1</v>
      </c>
      <c r="P27" s="4"/>
    </row>
    <row r="28" spans="1:19" x14ac:dyDescent="0.2">
      <c r="A28" s="4">
        <v>50</v>
      </c>
      <c r="B28" s="4">
        <v>0</v>
      </c>
      <c r="C28" s="4">
        <v>0</v>
      </c>
      <c r="D28" s="4">
        <v>1</v>
      </c>
      <c r="E28" s="4">
        <v>223</v>
      </c>
      <c r="F28" s="4">
        <v>0</v>
      </c>
      <c r="G28" s="4" t="s">
        <v>48</v>
      </c>
      <c r="H28" s="4" t="s">
        <v>49</v>
      </c>
      <c r="I28" s="4"/>
      <c r="J28" s="4"/>
      <c r="K28" s="4">
        <v>223</v>
      </c>
      <c r="L28" s="4">
        <v>9</v>
      </c>
      <c r="M28" s="4">
        <v>3</v>
      </c>
      <c r="N28" s="4" t="s">
        <v>5</v>
      </c>
      <c r="O28" s="4">
        <v>1</v>
      </c>
      <c r="P28" s="4"/>
    </row>
    <row r="29" spans="1:19" x14ac:dyDescent="0.2">
      <c r="A29" s="4">
        <v>50</v>
      </c>
      <c r="B29" s="4">
        <v>0</v>
      </c>
      <c r="C29" s="4">
        <v>0</v>
      </c>
      <c r="D29" s="4">
        <v>1</v>
      </c>
      <c r="E29" s="4">
        <v>229</v>
      </c>
      <c r="F29" s="4">
        <v>0</v>
      </c>
      <c r="G29" s="4" t="s">
        <v>50</v>
      </c>
      <c r="H29" s="4" t="s">
        <v>51</v>
      </c>
      <c r="I29" s="4"/>
      <c r="J29" s="4"/>
      <c r="K29" s="4">
        <v>229</v>
      </c>
      <c r="L29" s="4">
        <v>10</v>
      </c>
      <c r="M29" s="4">
        <v>3</v>
      </c>
      <c r="N29" s="4" t="s">
        <v>5</v>
      </c>
      <c r="O29" s="4">
        <v>1</v>
      </c>
      <c r="P29" s="4"/>
    </row>
    <row r="30" spans="1:19" x14ac:dyDescent="0.2">
      <c r="A30" s="4">
        <v>50</v>
      </c>
      <c r="B30" s="4">
        <v>0</v>
      </c>
      <c r="C30" s="4">
        <v>0</v>
      </c>
      <c r="D30" s="4">
        <v>1</v>
      </c>
      <c r="E30" s="4">
        <v>203</v>
      </c>
      <c r="F30" s="4">
        <v>2663.3</v>
      </c>
      <c r="G30" s="4" t="s">
        <v>52</v>
      </c>
      <c r="H30" s="4" t="s">
        <v>53</v>
      </c>
      <c r="I30" s="4"/>
      <c r="J30" s="4"/>
      <c r="K30" s="4">
        <v>203</v>
      </c>
      <c r="L30" s="4">
        <v>11</v>
      </c>
      <c r="M30" s="4">
        <v>3</v>
      </c>
      <c r="N30" s="4" t="s">
        <v>5</v>
      </c>
      <c r="O30" s="4">
        <v>1</v>
      </c>
      <c r="P30" s="4"/>
    </row>
    <row r="31" spans="1:19" x14ac:dyDescent="0.2">
      <c r="A31" s="4">
        <v>50</v>
      </c>
      <c r="B31" s="4">
        <v>0</v>
      </c>
      <c r="C31" s="4">
        <v>0</v>
      </c>
      <c r="D31" s="4">
        <v>1</v>
      </c>
      <c r="E31" s="4">
        <v>231</v>
      </c>
      <c r="F31" s="4">
        <v>0</v>
      </c>
      <c r="G31" s="4" t="s">
        <v>54</v>
      </c>
      <c r="H31" s="4" t="s">
        <v>55</v>
      </c>
      <c r="I31" s="4"/>
      <c r="J31" s="4"/>
      <c r="K31" s="4">
        <v>231</v>
      </c>
      <c r="L31" s="4">
        <v>12</v>
      </c>
      <c r="M31" s="4">
        <v>3</v>
      </c>
      <c r="N31" s="4" t="s">
        <v>5</v>
      </c>
      <c r="O31" s="4">
        <v>1</v>
      </c>
      <c r="P31" s="4"/>
    </row>
    <row r="32" spans="1:19" x14ac:dyDescent="0.2">
      <c r="A32" s="4">
        <v>50</v>
      </c>
      <c r="B32" s="4">
        <v>0</v>
      </c>
      <c r="C32" s="4">
        <v>0</v>
      </c>
      <c r="D32" s="4">
        <v>1</v>
      </c>
      <c r="E32" s="4">
        <v>204</v>
      </c>
      <c r="F32" s="4">
        <v>1370.2</v>
      </c>
      <c r="G32" s="4" t="s">
        <v>56</v>
      </c>
      <c r="H32" s="4" t="s">
        <v>57</v>
      </c>
      <c r="I32" s="4"/>
      <c r="J32" s="4"/>
      <c r="K32" s="4">
        <v>204</v>
      </c>
      <c r="L32" s="4">
        <v>13</v>
      </c>
      <c r="M32" s="4">
        <v>3</v>
      </c>
      <c r="N32" s="4" t="s">
        <v>5</v>
      </c>
      <c r="O32" s="4">
        <v>1</v>
      </c>
      <c r="P32" s="4"/>
    </row>
    <row r="33" spans="1:16" x14ac:dyDescent="0.2">
      <c r="A33" s="4">
        <v>50</v>
      </c>
      <c r="B33" s="4">
        <v>0</v>
      </c>
      <c r="C33" s="4">
        <v>0</v>
      </c>
      <c r="D33" s="4">
        <v>1</v>
      </c>
      <c r="E33" s="4">
        <v>205</v>
      </c>
      <c r="F33" s="4">
        <v>74391</v>
      </c>
      <c r="G33" s="4" t="s">
        <v>58</v>
      </c>
      <c r="H33" s="4" t="s">
        <v>59</v>
      </c>
      <c r="I33" s="4"/>
      <c r="J33" s="4"/>
      <c r="K33" s="4">
        <v>205</v>
      </c>
      <c r="L33" s="4">
        <v>14</v>
      </c>
      <c r="M33" s="4">
        <v>3</v>
      </c>
      <c r="N33" s="4" t="s">
        <v>5</v>
      </c>
      <c r="O33" s="4">
        <v>1</v>
      </c>
      <c r="P33" s="4"/>
    </row>
    <row r="34" spans="1:16" x14ac:dyDescent="0.2">
      <c r="A34" s="4">
        <v>50</v>
      </c>
      <c r="B34" s="4">
        <v>0</v>
      </c>
      <c r="C34" s="4">
        <v>0</v>
      </c>
      <c r="D34" s="4">
        <v>1</v>
      </c>
      <c r="E34" s="4">
        <v>232</v>
      </c>
      <c r="F34" s="4">
        <v>0</v>
      </c>
      <c r="G34" s="4" t="s">
        <v>60</v>
      </c>
      <c r="H34" s="4" t="s">
        <v>61</v>
      </c>
      <c r="I34" s="4"/>
      <c r="J34" s="4"/>
      <c r="K34" s="4">
        <v>232</v>
      </c>
      <c r="L34" s="4">
        <v>15</v>
      </c>
      <c r="M34" s="4">
        <v>3</v>
      </c>
      <c r="N34" s="4" t="s">
        <v>5</v>
      </c>
      <c r="O34" s="4">
        <v>1</v>
      </c>
      <c r="P34" s="4"/>
    </row>
    <row r="35" spans="1:16" x14ac:dyDescent="0.2">
      <c r="A35" s="4">
        <v>50</v>
      </c>
      <c r="B35" s="4">
        <v>0</v>
      </c>
      <c r="C35" s="4">
        <v>0</v>
      </c>
      <c r="D35" s="4">
        <v>1</v>
      </c>
      <c r="E35" s="4">
        <v>214</v>
      </c>
      <c r="F35" s="4">
        <v>408691.6</v>
      </c>
      <c r="G35" s="4" t="s">
        <v>62</v>
      </c>
      <c r="H35" s="4" t="s">
        <v>63</v>
      </c>
      <c r="I35" s="4"/>
      <c r="J35" s="4"/>
      <c r="K35" s="4">
        <v>214</v>
      </c>
      <c r="L35" s="4">
        <v>16</v>
      </c>
      <c r="M35" s="4">
        <v>3</v>
      </c>
      <c r="N35" s="4" t="s">
        <v>5</v>
      </c>
      <c r="O35" s="4">
        <v>1</v>
      </c>
      <c r="P35" s="4"/>
    </row>
    <row r="36" spans="1:16" x14ac:dyDescent="0.2">
      <c r="A36" s="4">
        <v>50</v>
      </c>
      <c r="B36" s="4">
        <v>0</v>
      </c>
      <c r="C36" s="4">
        <v>0</v>
      </c>
      <c r="D36" s="4">
        <v>1</v>
      </c>
      <c r="E36" s="4">
        <v>215</v>
      </c>
      <c r="F36" s="4">
        <v>10953.3</v>
      </c>
      <c r="G36" s="4" t="s">
        <v>64</v>
      </c>
      <c r="H36" s="4" t="s">
        <v>65</v>
      </c>
      <c r="I36" s="4"/>
      <c r="J36" s="4"/>
      <c r="K36" s="4">
        <v>215</v>
      </c>
      <c r="L36" s="4">
        <v>17</v>
      </c>
      <c r="M36" s="4">
        <v>3</v>
      </c>
      <c r="N36" s="4" t="s">
        <v>5</v>
      </c>
      <c r="O36" s="4">
        <v>1</v>
      </c>
      <c r="P36" s="4"/>
    </row>
    <row r="37" spans="1:16" x14ac:dyDescent="0.2">
      <c r="A37" s="4">
        <v>50</v>
      </c>
      <c r="B37" s="4">
        <v>0</v>
      </c>
      <c r="C37" s="4">
        <v>0</v>
      </c>
      <c r="D37" s="4">
        <v>1</v>
      </c>
      <c r="E37" s="4">
        <v>217</v>
      </c>
      <c r="F37" s="4">
        <v>0</v>
      </c>
      <c r="G37" s="4" t="s">
        <v>66</v>
      </c>
      <c r="H37" s="4" t="s">
        <v>67</v>
      </c>
      <c r="I37" s="4"/>
      <c r="J37" s="4"/>
      <c r="K37" s="4">
        <v>217</v>
      </c>
      <c r="L37" s="4">
        <v>18</v>
      </c>
      <c r="M37" s="4">
        <v>3</v>
      </c>
      <c r="N37" s="4" t="s">
        <v>5</v>
      </c>
      <c r="O37" s="4">
        <v>1</v>
      </c>
      <c r="P37" s="4"/>
    </row>
    <row r="38" spans="1:16" x14ac:dyDescent="0.2">
      <c r="A38" s="4">
        <v>50</v>
      </c>
      <c r="B38" s="4">
        <v>0</v>
      </c>
      <c r="C38" s="4">
        <v>0</v>
      </c>
      <c r="D38" s="4">
        <v>1</v>
      </c>
      <c r="E38" s="4">
        <v>230</v>
      </c>
      <c r="F38" s="4">
        <v>0</v>
      </c>
      <c r="G38" s="4" t="s">
        <v>68</v>
      </c>
      <c r="H38" s="4" t="s">
        <v>69</v>
      </c>
      <c r="I38" s="4"/>
      <c r="J38" s="4"/>
      <c r="K38" s="4">
        <v>230</v>
      </c>
      <c r="L38" s="4">
        <v>19</v>
      </c>
      <c r="M38" s="4">
        <v>3</v>
      </c>
      <c r="N38" s="4" t="s">
        <v>5</v>
      </c>
      <c r="O38" s="4">
        <v>1</v>
      </c>
      <c r="P38" s="4"/>
    </row>
    <row r="39" spans="1:16" x14ac:dyDescent="0.2">
      <c r="A39" s="4">
        <v>50</v>
      </c>
      <c r="B39" s="4">
        <v>0</v>
      </c>
      <c r="C39" s="4">
        <v>0</v>
      </c>
      <c r="D39" s="4">
        <v>1</v>
      </c>
      <c r="E39" s="4">
        <v>206</v>
      </c>
      <c r="F39" s="4">
        <v>0</v>
      </c>
      <c r="G39" s="4" t="s">
        <v>70</v>
      </c>
      <c r="H39" s="4" t="s">
        <v>71</v>
      </c>
      <c r="I39" s="4"/>
      <c r="J39" s="4"/>
      <c r="K39" s="4">
        <v>206</v>
      </c>
      <c r="L39" s="4">
        <v>20</v>
      </c>
      <c r="M39" s="4">
        <v>3</v>
      </c>
      <c r="N39" s="4" t="s">
        <v>5</v>
      </c>
      <c r="O39" s="4">
        <v>1</v>
      </c>
      <c r="P39" s="4"/>
    </row>
    <row r="40" spans="1:16" x14ac:dyDescent="0.2">
      <c r="A40" s="4">
        <v>50</v>
      </c>
      <c r="B40" s="4">
        <v>0</v>
      </c>
      <c r="C40" s="4">
        <v>0</v>
      </c>
      <c r="D40" s="4">
        <v>1</v>
      </c>
      <c r="E40" s="4">
        <v>207</v>
      </c>
      <c r="F40" s="4">
        <v>246.75013925000005</v>
      </c>
      <c r="G40" s="4" t="s">
        <v>72</v>
      </c>
      <c r="H40" s="4" t="s">
        <v>73</v>
      </c>
      <c r="I40" s="4"/>
      <c r="J40" s="4"/>
      <c r="K40" s="4">
        <v>207</v>
      </c>
      <c r="L40" s="4">
        <v>21</v>
      </c>
      <c r="M40" s="4">
        <v>3</v>
      </c>
      <c r="N40" s="4" t="s">
        <v>5</v>
      </c>
      <c r="O40" s="4">
        <v>-1</v>
      </c>
      <c r="P40" s="4"/>
    </row>
    <row r="41" spans="1:16" x14ac:dyDescent="0.2">
      <c r="A41" s="4">
        <v>50</v>
      </c>
      <c r="B41" s="4">
        <v>0</v>
      </c>
      <c r="C41" s="4">
        <v>0</v>
      </c>
      <c r="D41" s="4">
        <v>1</v>
      </c>
      <c r="E41" s="4">
        <v>208</v>
      </c>
      <c r="F41" s="4">
        <v>3.3407887500000002</v>
      </c>
      <c r="G41" s="4" t="s">
        <v>74</v>
      </c>
      <c r="H41" s="4" t="s">
        <v>75</v>
      </c>
      <c r="I41" s="4"/>
      <c r="J41" s="4"/>
      <c r="K41" s="4">
        <v>208</v>
      </c>
      <c r="L41" s="4">
        <v>22</v>
      </c>
      <c r="M41" s="4">
        <v>3</v>
      </c>
      <c r="N41" s="4" t="s">
        <v>5</v>
      </c>
      <c r="O41" s="4">
        <v>-1</v>
      </c>
      <c r="P41" s="4"/>
    </row>
    <row r="42" spans="1:16" x14ac:dyDescent="0.2">
      <c r="A42" s="4">
        <v>50</v>
      </c>
      <c r="B42" s="4">
        <v>0</v>
      </c>
      <c r="C42" s="4">
        <v>0</v>
      </c>
      <c r="D42" s="4">
        <v>1</v>
      </c>
      <c r="E42" s="4">
        <v>209</v>
      </c>
      <c r="F42" s="4">
        <v>0</v>
      </c>
      <c r="G42" s="4" t="s">
        <v>76</v>
      </c>
      <c r="H42" s="4" t="s">
        <v>77</v>
      </c>
      <c r="I42" s="4"/>
      <c r="J42" s="4"/>
      <c r="K42" s="4">
        <v>209</v>
      </c>
      <c r="L42" s="4">
        <v>23</v>
      </c>
      <c r="M42" s="4">
        <v>3</v>
      </c>
      <c r="N42" s="4" t="s">
        <v>5</v>
      </c>
      <c r="O42" s="4">
        <v>1</v>
      </c>
      <c r="P42" s="4"/>
    </row>
    <row r="43" spans="1:16" x14ac:dyDescent="0.2">
      <c r="A43" s="4">
        <v>50</v>
      </c>
      <c r="B43" s="4">
        <v>0</v>
      </c>
      <c r="C43" s="4">
        <v>0</v>
      </c>
      <c r="D43" s="4">
        <v>1</v>
      </c>
      <c r="E43" s="4">
        <v>233</v>
      </c>
      <c r="F43" s="4">
        <v>401.4</v>
      </c>
      <c r="G43" s="4" t="s">
        <v>78</v>
      </c>
      <c r="H43" s="4" t="s">
        <v>79</v>
      </c>
      <c r="I43" s="4"/>
      <c r="J43" s="4"/>
      <c r="K43" s="4">
        <v>233</v>
      </c>
      <c r="L43" s="4">
        <v>24</v>
      </c>
      <c r="M43" s="4">
        <v>3</v>
      </c>
      <c r="N43" s="4" t="s">
        <v>5</v>
      </c>
      <c r="O43" s="4">
        <v>1</v>
      </c>
      <c r="P43" s="4"/>
    </row>
    <row r="44" spans="1:16" x14ac:dyDescent="0.2">
      <c r="A44" s="4">
        <v>50</v>
      </c>
      <c r="B44" s="4">
        <v>0</v>
      </c>
      <c r="C44" s="4">
        <v>0</v>
      </c>
      <c r="D44" s="4">
        <v>1</v>
      </c>
      <c r="E44" s="4">
        <v>210</v>
      </c>
      <c r="F44" s="4">
        <v>70373.600000000006</v>
      </c>
      <c r="G44" s="4" t="s">
        <v>80</v>
      </c>
      <c r="H44" s="4" t="s">
        <v>81</v>
      </c>
      <c r="I44" s="4"/>
      <c r="J44" s="4"/>
      <c r="K44" s="4">
        <v>210</v>
      </c>
      <c r="L44" s="4">
        <v>25</v>
      </c>
      <c r="M44" s="4">
        <v>3</v>
      </c>
      <c r="N44" s="4" t="s">
        <v>5</v>
      </c>
      <c r="O44" s="4">
        <v>1</v>
      </c>
      <c r="P44" s="4"/>
    </row>
    <row r="45" spans="1:16" x14ac:dyDescent="0.2">
      <c r="A45" s="4">
        <v>50</v>
      </c>
      <c r="B45" s="4">
        <v>0</v>
      </c>
      <c r="C45" s="4">
        <v>0</v>
      </c>
      <c r="D45" s="4">
        <v>1</v>
      </c>
      <c r="E45" s="4">
        <v>211</v>
      </c>
      <c r="F45" s="4">
        <v>40147.4</v>
      </c>
      <c r="G45" s="4" t="s">
        <v>82</v>
      </c>
      <c r="H45" s="4" t="s">
        <v>83</v>
      </c>
      <c r="I45" s="4"/>
      <c r="J45" s="4"/>
      <c r="K45" s="4">
        <v>211</v>
      </c>
      <c r="L45" s="4">
        <v>26</v>
      </c>
      <c r="M45" s="4">
        <v>3</v>
      </c>
      <c r="N45" s="4" t="s">
        <v>5</v>
      </c>
      <c r="O45" s="4">
        <v>1</v>
      </c>
      <c r="P45" s="4"/>
    </row>
    <row r="46" spans="1:16" x14ac:dyDescent="0.2">
      <c r="A46" s="4">
        <v>50</v>
      </c>
      <c r="B46" s="4">
        <v>0</v>
      </c>
      <c r="C46" s="4">
        <v>0</v>
      </c>
      <c r="D46" s="4">
        <v>1</v>
      </c>
      <c r="E46" s="4">
        <v>224</v>
      </c>
      <c r="F46" s="4">
        <v>419644.9</v>
      </c>
      <c r="G46" s="4" t="s">
        <v>84</v>
      </c>
      <c r="H46" s="4" t="s">
        <v>85</v>
      </c>
      <c r="I46" s="4"/>
      <c r="J46" s="4"/>
      <c r="K46" s="4">
        <v>224</v>
      </c>
      <c r="L46" s="4">
        <v>27</v>
      </c>
      <c r="M46" s="4">
        <v>3</v>
      </c>
      <c r="N46" s="4" t="s">
        <v>5</v>
      </c>
      <c r="O46" s="4">
        <v>1</v>
      </c>
      <c r="P46" s="4"/>
    </row>
    <row r="48" spans="1:16" x14ac:dyDescent="0.2">
      <c r="A48">
        <v>-1</v>
      </c>
    </row>
    <row r="51" spans="1:27" x14ac:dyDescent="0.2">
      <c r="A51" s="3">
        <v>75</v>
      </c>
      <c r="B51" s="3" t="s">
        <v>407</v>
      </c>
      <c r="C51" s="3">
        <v>2020</v>
      </c>
      <c r="D51" s="3">
        <v>0</v>
      </c>
      <c r="E51" s="3">
        <v>5</v>
      </c>
      <c r="F51" s="3"/>
      <c r="G51" s="3">
        <v>0</v>
      </c>
      <c r="H51" s="3">
        <v>1</v>
      </c>
      <c r="I51" s="3">
        <v>0</v>
      </c>
      <c r="J51" s="3">
        <v>3</v>
      </c>
      <c r="K51" s="3">
        <v>0</v>
      </c>
      <c r="L51" s="3">
        <v>0</v>
      </c>
      <c r="M51" s="3">
        <v>0</v>
      </c>
      <c r="N51" s="3">
        <v>47538294</v>
      </c>
      <c r="O51" s="3">
        <v>1</v>
      </c>
    </row>
    <row r="52" spans="1:27" x14ac:dyDescent="0.2">
      <c r="A52" s="5">
        <v>1</v>
      </c>
      <c r="B52" s="5" t="s">
        <v>408</v>
      </c>
      <c r="C52" s="5" t="s">
        <v>409</v>
      </c>
      <c r="D52" s="5">
        <v>2020</v>
      </c>
      <c r="E52" s="5">
        <v>5</v>
      </c>
      <c r="F52" s="5">
        <v>1</v>
      </c>
      <c r="G52" s="5">
        <v>1</v>
      </c>
      <c r="H52" s="5">
        <v>0</v>
      </c>
      <c r="I52" s="5">
        <v>2</v>
      </c>
      <c r="J52" s="5">
        <v>1</v>
      </c>
      <c r="K52" s="5">
        <v>1</v>
      </c>
      <c r="L52" s="5">
        <v>1</v>
      </c>
      <c r="M52" s="5">
        <v>1</v>
      </c>
      <c r="N52" s="5">
        <v>1</v>
      </c>
      <c r="O52" s="5">
        <v>1</v>
      </c>
      <c r="P52" s="5">
        <v>1</v>
      </c>
      <c r="Q52" s="5">
        <v>1</v>
      </c>
      <c r="R52" s="5" t="s">
        <v>5</v>
      </c>
      <c r="S52" s="5" t="s">
        <v>5</v>
      </c>
      <c r="T52" s="5" t="s">
        <v>5</v>
      </c>
      <c r="U52" s="5" t="s">
        <v>5</v>
      </c>
      <c r="V52" s="5" t="s">
        <v>5</v>
      </c>
      <c r="W52" s="5" t="s">
        <v>5</v>
      </c>
      <c r="X52" s="5" t="s">
        <v>5</v>
      </c>
      <c r="Y52" s="5" t="s">
        <v>5</v>
      </c>
      <c r="Z52" s="5" t="s">
        <v>5</v>
      </c>
      <c r="AA52" s="5" t="s">
        <v>5</v>
      </c>
    </row>
  </sheetData>
  <printOptions gridLines="1"/>
  <pageMargins left="0.75" right="0.75" top="1" bottom="1" header="0.5" footer="0.5"/>
  <headerFooter alignWithMargins="0">
    <oddHeader>&amp;A</oddHeader>
    <oddFooter>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C177"/>
  <sheetViews>
    <sheetView workbookViewId="0"/>
  </sheetViews>
  <sheetFormatPr defaultColWidth="9.140625" defaultRowHeight="12.75" x14ac:dyDescent="0.2"/>
  <cols>
    <col min="1" max="256" width="9.140625" customWidth="1"/>
  </cols>
  <sheetData>
    <row r="1" spans="1:107" x14ac:dyDescent="0.2">
      <c r="A1">
        <f>ROW(Source!A32)</f>
        <v>32</v>
      </c>
      <c r="B1">
        <v>47538294</v>
      </c>
      <c r="C1">
        <v>47539054</v>
      </c>
      <c r="D1">
        <v>44457660</v>
      </c>
      <c r="E1">
        <v>52</v>
      </c>
      <c r="F1">
        <v>1</v>
      </c>
      <c r="G1">
        <v>1</v>
      </c>
      <c r="H1">
        <v>1</v>
      </c>
      <c r="I1" t="s">
        <v>411</v>
      </c>
      <c r="J1" t="s">
        <v>5</v>
      </c>
      <c r="K1" t="s">
        <v>412</v>
      </c>
      <c r="L1">
        <v>1191</v>
      </c>
      <c r="N1">
        <v>1013</v>
      </c>
      <c r="O1" t="s">
        <v>413</v>
      </c>
      <c r="P1" t="s">
        <v>413</v>
      </c>
      <c r="Q1">
        <v>1</v>
      </c>
      <c r="W1">
        <v>0</v>
      </c>
      <c r="X1">
        <v>-608433632</v>
      </c>
      <c r="Y1">
        <v>34.51</v>
      </c>
      <c r="AA1">
        <v>0</v>
      </c>
      <c r="AB1">
        <v>0</v>
      </c>
      <c r="AC1">
        <v>0</v>
      </c>
      <c r="AD1">
        <v>8.4600000000000009</v>
      </c>
      <c r="AE1">
        <v>0</v>
      </c>
      <c r="AF1">
        <v>0</v>
      </c>
      <c r="AG1">
        <v>0</v>
      </c>
      <c r="AH1">
        <v>8.4600000000000009</v>
      </c>
      <c r="AI1">
        <v>1</v>
      </c>
      <c r="AJ1">
        <v>1</v>
      </c>
      <c r="AK1">
        <v>1</v>
      </c>
      <c r="AL1">
        <v>1</v>
      </c>
      <c r="AN1">
        <v>0</v>
      </c>
      <c r="AO1">
        <v>1</v>
      </c>
      <c r="AP1">
        <v>0</v>
      </c>
      <c r="AQ1">
        <v>0</v>
      </c>
      <c r="AR1">
        <v>0</v>
      </c>
      <c r="AS1" t="s">
        <v>5</v>
      </c>
      <c r="AT1">
        <v>34.51</v>
      </c>
      <c r="AU1" t="s">
        <v>5</v>
      </c>
      <c r="AV1">
        <v>1</v>
      </c>
      <c r="AW1">
        <v>2</v>
      </c>
      <c r="AX1">
        <v>47539058</v>
      </c>
      <c r="AY1">
        <v>1</v>
      </c>
      <c r="AZ1">
        <v>0</v>
      </c>
      <c r="BA1">
        <v>1</v>
      </c>
      <c r="BB1">
        <v>0</v>
      </c>
      <c r="BC1">
        <v>0</v>
      </c>
      <c r="BD1">
        <v>0</v>
      </c>
      <c r="BE1">
        <v>0</v>
      </c>
      <c r="BF1">
        <v>0</v>
      </c>
      <c r="BG1">
        <v>0</v>
      </c>
      <c r="BH1">
        <v>0</v>
      </c>
      <c r="BI1">
        <v>0</v>
      </c>
      <c r="BJ1">
        <v>0</v>
      </c>
      <c r="BK1">
        <v>0</v>
      </c>
      <c r="BL1">
        <v>0</v>
      </c>
      <c r="BM1">
        <v>0</v>
      </c>
      <c r="BN1">
        <v>0</v>
      </c>
      <c r="BO1">
        <v>0</v>
      </c>
      <c r="BP1">
        <v>0</v>
      </c>
      <c r="BQ1">
        <v>0</v>
      </c>
      <c r="BR1">
        <v>0</v>
      </c>
      <c r="BS1">
        <v>0</v>
      </c>
      <c r="BT1">
        <v>0</v>
      </c>
      <c r="BU1">
        <v>0</v>
      </c>
      <c r="BV1">
        <v>0</v>
      </c>
      <c r="BW1">
        <v>0</v>
      </c>
      <c r="CX1">
        <f>Y1*Source!I32</f>
        <v>0</v>
      </c>
      <c r="CY1">
        <f>AD1</f>
        <v>8.4600000000000009</v>
      </c>
      <c r="CZ1">
        <f>AH1</f>
        <v>8.4600000000000009</v>
      </c>
      <c r="DA1">
        <f>AL1</f>
        <v>1</v>
      </c>
      <c r="DB1">
        <f t="shared" ref="DB1:DB16" si="0">ROUND(ROUND(AT1*CZ1,2),1)</f>
        <v>292</v>
      </c>
      <c r="DC1">
        <f t="shared" ref="DC1:DC16" si="1">ROUND(ROUND(AT1*AG1,2),1)</f>
        <v>0</v>
      </c>
    </row>
    <row r="2" spans="1:107" x14ac:dyDescent="0.2">
      <c r="A2">
        <f>ROW(Source!A32)</f>
        <v>32</v>
      </c>
      <c r="B2">
        <v>47538294</v>
      </c>
      <c r="C2">
        <v>47539054</v>
      </c>
      <c r="D2">
        <v>44462192</v>
      </c>
      <c r="E2">
        <v>52</v>
      </c>
      <c r="F2">
        <v>1</v>
      </c>
      <c r="G2">
        <v>1</v>
      </c>
      <c r="H2">
        <v>3</v>
      </c>
      <c r="I2" t="s">
        <v>26</v>
      </c>
      <c r="J2" t="s">
        <v>5</v>
      </c>
      <c r="K2" t="s">
        <v>27</v>
      </c>
      <c r="L2">
        <v>1348</v>
      </c>
      <c r="N2">
        <v>1009</v>
      </c>
      <c r="O2" t="s">
        <v>28</v>
      </c>
      <c r="P2" t="s">
        <v>28</v>
      </c>
      <c r="Q2">
        <v>1000</v>
      </c>
      <c r="W2">
        <v>0</v>
      </c>
      <c r="X2">
        <v>-1296435862</v>
      </c>
      <c r="Y2">
        <v>0.35599999999999998</v>
      </c>
      <c r="AA2">
        <v>0</v>
      </c>
      <c r="AB2">
        <v>0</v>
      </c>
      <c r="AC2">
        <v>0</v>
      </c>
      <c r="AD2">
        <v>0</v>
      </c>
      <c r="AE2">
        <v>0</v>
      </c>
      <c r="AF2">
        <v>0</v>
      </c>
      <c r="AG2">
        <v>0</v>
      </c>
      <c r="AH2">
        <v>0</v>
      </c>
      <c r="AI2">
        <v>1</v>
      </c>
      <c r="AJ2">
        <v>1</v>
      </c>
      <c r="AK2">
        <v>1</v>
      </c>
      <c r="AL2">
        <v>1</v>
      </c>
      <c r="AN2">
        <v>0</v>
      </c>
      <c r="AO2">
        <v>0</v>
      </c>
      <c r="AP2">
        <v>0</v>
      </c>
      <c r="AQ2">
        <v>0</v>
      </c>
      <c r="AR2">
        <v>0</v>
      </c>
      <c r="AS2" t="s">
        <v>5</v>
      </c>
      <c r="AT2">
        <v>0.35599999999999998</v>
      </c>
      <c r="AU2" t="s">
        <v>5</v>
      </c>
      <c r="AV2">
        <v>0</v>
      </c>
      <c r="AW2">
        <v>2</v>
      </c>
      <c r="AX2">
        <v>47539059</v>
      </c>
      <c r="AY2">
        <v>1</v>
      </c>
      <c r="AZ2">
        <v>0</v>
      </c>
      <c r="BA2">
        <v>2</v>
      </c>
      <c r="BB2">
        <v>0</v>
      </c>
      <c r="BC2">
        <v>0</v>
      </c>
      <c r="BD2">
        <v>0</v>
      </c>
      <c r="BE2">
        <v>0</v>
      </c>
      <c r="BF2">
        <v>0</v>
      </c>
      <c r="BG2">
        <v>0</v>
      </c>
      <c r="BH2">
        <v>0</v>
      </c>
      <c r="BI2">
        <v>0</v>
      </c>
      <c r="BJ2">
        <v>0</v>
      </c>
      <c r="BK2">
        <v>0</v>
      </c>
      <c r="BL2">
        <v>0</v>
      </c>
      <c r="BM2">
        <v>0</v>
      </c>
      <c r="BN2">
        <v>0</v>
      </c>
      <c r="BO2">
        <v>0</v>
      </c>
      <c r="BP2">
        <v>0</v>
      </c>
      <c r="BQ2">
        <v>0</v>
      </c>
      <c r="BR2">
        <v>0</v>
      </c>
      <c r="BS2">
        <v>0</v>
      </c>
      <c r="BT2">
        <v>0</v>
      </c>
      <c r="BU2">
        <v>0</v>
      </c>
      <c r="BV2">
        <v>0</v>
      </c>
      <c r="BW2">
        <v>0</v>
      </c>
      <c r="CX2">
        <f>Y2*Source!I32</f>
        <v>0</v>
      </c>
      <c r="CY2">
        <f>AA2</f>
        <v>0</v>
      </c>
      <c r="CZ2">
        <f>AE2</f>
        <v>0</v>
      </c>
      <c r="DA2">
        <f>AI2</f>
        <v>1</v>
      </c>
      <c r="DB2">
        <f t="shared" si="0"/>
        <v>0</v>
      </c>
      <c r="DC2">
        <f t="shared" si="1"/>
        <v>0</v>
      </c>
    </row>
    <row r="3" spans="1:107" x14ac:dyDescent="0.2">
      <c r="A3">
        <f>ROW(Source!A32)</f>
        <v>32</v>
      </c>
      <c r="B3">
        <v>47538294</v>
      </c>
      <c r="C3">
        <v>47539054</v>
      </c>
      <c r="D3">
        <v>44462193</v>
      </c>
      <c r="E3">
        <v>52</v>
      </c>
      <c r="F3">
        <v>1</v>
      </c>
      <c r="G3">
        <v>1</v>
      </c>
      <c r="H3">
        <v>3</v>
      </c>
      <c r="I3" t="s">
        <v>30</v>
      </c>
      <c r="J3" t="s">
        <v>5</v>
      </c>
      <c r="K3" t="s">
        <v>31</v>
      </c>
      <c r="L3">
        <v>1348</v>
      </c>
      <c r="N3">
        <v>1009</v>
      </c>
      <c r="O3" t="s">
        <v>28</v>
      </c>
      <c r="P3" t="s">
        <v>28</v>
      </c>
      <c r="Q3">
        <v>1000</v>
      </c>
      <c r="W3">
        <v>0</v>
      </c>
      <c r="X3">
        <v>2102561428</v>
      </c>
      <c r="Y3">
        <v>0.35599999999999998</v>
      </c>
      <c r="AA3">
        <v>0</v>
      </c>
      <c r="AB3">
        <v>0</v>
      </c>
      <c r="AC3">
        <v>0</v>
      </c>
      <c r="AD3">
        <v>0</v>
      </c>
      <c r="AE3">
        <v>0</v>
      </c>
      <c r="AF3">
        <v>0</v>
      </c>
      <c r="AG3">
        <v>0</v>
      </c>
      <c r="AH3">
        <v>0</v>
      </c>
      <c r="AI3">
        <v>1</v>
      </c>
      <c r="AJ3">
        <v>1</v>
      </c>
      <c r="AK3">
        <v>1</v>
      </c>
      <c r="AL3">
        <v>1</v>
      </c>
      <c r="AN3">
        <v>0</v>
      </c>
      <c r="AO3">
        <v>0</v>
      </c>
      <c r="AP3">
        <v>0</v>
      </c>
      <c r="AQ3">
        <v>0</v>
      </c>
      <c r="AR3">
        <v>0</v>
      </c>
      <c r="AS3" t="s">
        <v>5</v>
      </c>
      <c r="AT3">
        <v>0.35599999999999998</v>
      </c>
      <c r="AU3" t="s">
        <v>5</v>
      </c>
      <c r="AV3">
        <v>0</v>
      </c>
      <c r="AW3">
        <v>2</v>
      </c>
      <c r="AX3">
        <v>47539060</v>
      </c>
      <c r="AY3">
        <v>1</v>
      </c>
      <c r="AZ3">
        <v>0</v>
      </c>
      <c r="BA3">
        <v>3</v>
      </c>
      <c r="BB3">
        <v>0</v>
      </c>
      <c r="BC3">
        <v>0</v>
      </c>
      <c r="BD3">
        <v>0</v>
      </c>
      <c r="BE3">
        <v>0</v>
      </c>
      <c r="BF3">
        <v>0</v>
      </c>
      <c r="BG3">
        <v>0</v>
      </c>
      <c r="BH3">
        <v>0</v>
      </c>
      <c r="BI3">
        <v>0</v>
      </c>
      <c r="BJ3">
        <v>0</v>
      </c>
      <c r="BK3">
        <v>0</v>
      </c>
      <c r="BL3">
        <v>0</v>
      </c>
      <c r="BM3">
        <v>0</v>
      </c>
      <c r="BN3">
        <v>0</v>
      </c>
      <c r="BO3">
        <v>0</v>
      </c>
      <c r="BP3">
        <v>0</v>
      </c>
      <c r="BQ3">
        <v>0</v>
      </c>
      <c r="BR3">
        <v>0</v>
      </c>
      <c r="BS3">
        <v>0</v>
      </c>
      <c r="BT3">
        <v>0</v>
      </c>
      <c r="BU3">
        <v>0</v>
      </c>
      <c r="BV3">
        <v>0</v>
      </c>
      <c r="BW3">
        <v>0</v>
      </c>
      <c r="CX3">
        <f>Y3*Source!I32</f>
        <v>0</v>
      </c>
      <c r="CY3">
        <f>AA3</f>
        <v>0</v>
      </c>
      <c r="CZ3">
        <f>AE3</f>
        <v>0</v>
      </c>
      <c r="DA3">
        <f>AI3</f>
        <v>1</v>
      </c>
      <c r="DB3">
        <f t="shared" si="0"/>
        <v>0</v>
      </c>
      <c r="DC3">
        <f t="shared" si="1"/>
        <v>0</v>
      </c>
    </row>
    <row r="4" spans="1:107" x14ac:dyDescent="0.2">
      <c r="A4">
        <f>ROW(Source!A70)</f>
        <v>70</v>
      </c>
      <c r="B4">
        <v>47538294</v>
      </c>
      <c r="C4">
        <v>47539063</v>
      </c>
      <c r="D4">
        <v>46074345</v>
      </c>
      <c r="E4">
        <v>28876687</v>
      </c>
      <c r="F4">
        <v>1</v>
      </c>
      <c r="G4">
        <v>1</v>
      </c>
      <c r="H4">
        <v>1</v>
      </c>
      <c r="I4" t="s">
        <v>414</v>
      </c>
      <c r="J4" t="s">
        <v>5</v>
      </c>
      <c r="K4" t="s">
        <v>415</v>
      </c>
      <c r="L4">
        <v>1191</v>
      </c>
      <c r="N4">
        <v>1013</v>
      </c>
      <c r="O4" t="s">
        <v>413</v>
      </c>
      <c r="P4" t="s">
        <v>413</v>
      </c>
      <c r="Q4">
        <v>1</v>
      </c>
      <c r="W4">
        <v>0</v>
      </c>
      <c r="X4">
        <v>461079475</v>
      </c>
      <c r="Y4">
        <v>29.3</v>
      </c>
      <c r="AA4">
        <v>0</v>
      </c>
      <c r="AB4">
        <v>0</v>
      </c>
      <c r="AC4">
        <v>0</v>
      </c>
      <c r="AD4">
        <v>7.56</v>
      </c>
      <c r="AE4">
        <v>0</v>
      </c>
      <c r="AF4">
        <v>0</v>
      </c>
      <c r="AG4">
        <v>0</v>
      </c>
      <c r="AH4">
        <v>7.56</v>
      </c>
      <c r="AI4">
        <v>1</v>
      </c>
      <c r="AJ4">
        <v>1</v>
      </c>
      <c r="AK4">
        <v>1</v>
      </c>
      <c r="AL4">
        <v>1</v>
      </c>
      <c r="AN4">
        <v>0</v>
      </c>
      <c r="AO4">
        <v>1</v>
      </c>
      <c r="AP4">
        <v>0</v>
      </c>
      <c r="AQ4">
        <v>0</v>
      </c>
      <c r="AR4">
        <v>0</v>
      </c>
      <c r="AS4" t="s">
        <v>5</v>
      </c>
      <c r="AT4">
        <v>29.3</v>
      </c>
      <c r="AU4" t="s">
        <v>5</v>
      </c>
      <c r="AV4">
        <v>1</v>
      </c>
      <c r="AW4">
        <v>2</v>
      </c>
      <c r="AX4">
        <v>47539068</v>
      </c>
      <c r="AY4">
        <v>1</v>
      </c>
      <c r="AZ4">
        <v>0</v>
      </c>
      <c r="BA4">
        <v>4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0</v>
      </c>
      <c r="BI4">
        <v>0</v>
      </c>
      <c r="BJ4">
        <v>0</v>
      </c>
      <c r="BK4">
        <v>0</v>
      </c>
      <c r="BL4">
        <v>0</v>
      </c>
      <c r="BM4">
        <v>0</v>
      </c>
      <c r="BN4">
        <v>0</v>
      </c>
      <c r="BO4">
        <v>0</v>
      </c>
      <c r="BP4">
        <v>0</v>
      </c>
      <c r="BQ4">
        <v>0</v>
      </c>
      <c r="BR4">
        <v>0</v>
      </c>
      <c r="BS4">
        <v>0</v>
      </c>
      <c r="BT4">
        <v>0</v>
      </c>
      <c r="BU4">
        <v>0</v>
      </c>
      <c r="BV4">
        <v>0</v>
      </c>
      <c r="BW4">
        <v>0</v>
      </c>
      <c r="CX4">
        <f>Y4*Source!I70</f>
        <v>0</v>
      </c>
      <c r="CY4">
        <f>AD4</f>
        <v>7.56</v>
      </c>
      <c r="CZ4">
        <f>AH4</f>
        <v>7.56</v>
      </c>
      <c r="DA4">
        <f>AL4</f>
        <v>1</v>
      </c>
      <c r="DB4">
        <f t="shared" si="0"/>
        <v>221.5</v>
      </c>
      <c r="DC4">
        <f t="shared" si="1"/>
        <v>0</v>
      </c>
    </row>
    <row r="5" spans="1:107" x14ac:dyDescent="0.2">
      <c r="A5">
        <f>ROW(Source!A70)</f>
        <v>70</v>
      </c>
      <c r="B5">
        <v>47538294</v>
      </c>
      <c r="C5">
        <v>47539063</v>
      </c>
      <c r="D5">
        <v>46074779</v>
      </c>
      <c r="E5">
        <v>28876687</v>
      </c>
      <c r="F5">
        <v>1</v>
      </c>
      <c r="G5">
        <v>1</v>
      </c>
      <c r="H5">
        <v>1</v>
      </c>
      <c r="I5" t="s">
        <v>416</v>
      </c>
      <c r="J5" t="s">
        <v>5</v>
      </c>
      <c r="K5" t="s">
        <v>417</v>
      </c>
      <c r="L5">
        <v>1191</v>
      </c>
      <c r="N5">
        <v>1013</v>
      </c>
      <c r="O5" t="s">
        <v>413</v>
      </c>
      <c r="P5" t="s">
        <v>413</v>
      </c>
      <c r="Q5">
        <v>1</v>
      </c>
      <c r="W5">
        <v>0</v>
      </c>
      <c r="X5">
        <v>-1417349443</v>
      </c>
      <c r="Y5">
        <v>6.84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1</v>
      </c>
      <c r="AJ5">
        <v>1</v>
      </c>
      <c r="AK5">
        <v>1</v>
      </c>
      <c r="AL5">
        <v>1</v>
      </c>
      <c r="AN5">
        <v>0</v>
      </c>
      <c r="AO5">
        <v>1</v>
      </c>
      <c r="AP5">
        <v>0</v>
      </c>
      <c r="AQ5">
        <v>0</v>
      </c>
      <c r="AR5">
        <v>0</v>
      </c>
      <c r="AS5" t="s">
        <v>5</v>
      </c>
      <c r="AT5">
        <v>6.84</v>
      </c>
      <c r="AU5" t="s">
        <v>5</v>
      </c>
      <c r="AV5">
        <v>2</v>
      </c>
      <c r="AW5">
        <v>2</v>
      </c>
      <c r="AX5">
        <v>47539069</v>
      </c>
      <c r="AY5">
        <v>1</v>
      </c>
      <c r="AZ5">
        <v>0</v>
      </c>
      <c r="BA5">
        <v>5</v>
      </c>
      <c r="BB5">
        <v>0</v>
      </c>
      <c r="BC5">
        <v>0</v>
      </c>
      <c r="BD5">
        <v>0</v>
      </c>
      <c r="BE5">
        <v>0</v>
      </c>
      <c r="BF5">
        <v>0</v>
      </c>
      <c r="BG5">
        <v>0</v>
      </c>
      <c r="BH5">
        <v>0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0</v>
      </c>
      <c r="BW5">
        <v>0</v>
      </c>
      <c r="CX5">
        <f>Y5*Source!I70</f>
        <v>0</v>
      </c>
      <c r="CY5">
        <f>AD5</f>
        <v>0</v>
      </c>
      <c r="CZ5">
        <f>AH5</f>
        <v>0</v>
      </c>
      <c r="DA5">
        <f>AL5</f>
        <v>1</v>
      </c>
      <c r="DB5">
        <f t="shared" si="0"/>
        <v>0</v>
      </c>
      <c r="DC5">
        <f t="shared" si="1"/>
        <v>0</v>
      </c>
    </row>
    <row r="6" spans="1:107" x14ac:dyDescent="0.2">
      <c r="A6">
        <f>ROW(Source!A70)</f>
        <v>70</v>
      </c>
      <c r="B6">
        <v>47538294</v>
      </c>
      <c r="C6">
        <v>47539063</v>
      </c>
      <c r="D6">
        <v>46231824</v>
      </c>
      <c r="E6">
        <v>1</v>
      </c>
      <c r="F6">
        <v>1</v>
      </c>
      <c r="G6">
        <v>1</v>
      </c>
      <c r="H6">
        <v>2</v>
      </c>
      <c r="I6" t="s">
        <v>418</v>
      </c>
      <c r="J6" t="s">
        <v>419</v>
      </c>
      <c r="K6" t="s">
        <v>420</v>
      </c>
      <c r="L6">
        <v>1368</v>
      </c>
      <c r="N6">
        <v>1011</v>
      </c>
      <c r="O6" t="s">
        <v>421</v>
      </c>
      <c r="P6" t="s">
        <v>421</v>
      </c>
      <c r="Q6">
        <v>1</v>
      </c>
      <c r="W6">
        <v>0</v>
      </c>
      <c r="X6">
        <v>757256372</v>
      </c>
      <c r="Y6">
        <v>6.84</v>
      </c>
      <c r="AA6">
        <v>0</v>
      </c>
      <c r="AB6">
        <v>447.64</v>
      </c>
      <c r="AC6">
        <v>443.21</v>
      </c>
      <c r="AD6">
        <v>0</v>
      </c>
      <c r="AE6">
        <v>0</v>
      </c>
      <c r="AF6">
        <v>31.26</v>
      </c>
      <c r="AG6">
        <v>13.5</v>
      </c>
      <c r="AH6">
        <v>0</v>
      </c>
      <c r="AI6">
        <v>1</v>
      </c>
      <c r="AJ6">
        <v>14.32</v>
      </c>
      <c r="AK6">
        <v>32.83</v>
      </c>
      <c r="AL6">
        <v>1</v>
      </c>
      <c r="AN6">
        <v>0</v>
      </c>
      <c r="AO6">
        <v>1</v>
      </c>
      <c r="AP6">
        <v>0</v>
      </c>
      <c r="AQ6">
        <v>0</v>
      </c>
      <c r="AR6">
        <v>0</v>
      </c>
      <c r="AS6" t="s">
        <v>5</v>
      </c>
      <c r="AT6">
        <v>6.84</v>
      </c>
      <c r="AU6" t="s">
        <v>5</v>
      </c>
      <c r="AV6">
        <v>0</v>
      </c>
      <c r="AW6">
        <v>2</v>
      </c>
      <c r="AX6">
        <v>47539070</v>
      </c>
      <c r="AY6">
        <v>1</v>
      </c>
      <c r="AZ6">
        <v>0</v>
      </c>
      <c r="BA6">
        <v>6</v>
      </c>
      <c r="BB6">
        <v>0</v>
      </c>
      <c r="BC6">
        <v>0</v>
      </c>
      <c r="BD6">
        <v>0</v>
      </c>
      <c r="BE6">
        <v>0</v>
      </c>
      <c r="BF6">
        <v>0</v>
      </c>
      <c r="BG6">
        <v>0</v>
      </c>
      <c r="BH6">
        <v>0</v>
      </c>
      <c r="BI6">
        <v>0</v>
      </c>
      <c r="BJ6">
        <v>0</v>
      </c>
      <c r="BK6">
        <v>0</v>
      </c>
      <c r="BL6">
        <v>0</v>
      </c>
      <c r="BM6">
        <v>0</v>
      </c>
      <c r="BN6">
        <v>0</v>
      </c>
      <c r="BO6">
        <v>0</v>
      </c>
      <c r="BP6">
        <v>0</v>
      </c>
      <c r="BQ6">
        <v>0</v>
      </c>
      <c r="BR6">
        <v>0</v>
      </c>
      <c r="BS6">
        <v>0</v>
      </c>
      <c r="BT6">
        <v>0</v>
      </c>
      <c r="BU6">
        <v>0</v>
      </c>
      <c r="BV6">
        <v>0</v>
      </c>
      <c r="BW6">
        <v>0</v>
      </c>
      <c r="CX6">
        <f>Y6*Source!I70</f>
        <v>0</v>
      </c>
      <c r="CY6">
        <f>AB6</f>
        <v>447.64</v>
      </c>
      <c r="CZ6">
        <f>AF6</f>
        <v>31.26</v>
      </c>
      <c r="DA6">
        <f>AJ6</f>
        <v>14.32</v>
      </c>
      <c r="DB6">
        <f t="shared" si="0"/>
        <v>213.8</v>
      </c>
      <c r="DC6">
        <f t="shared" si="1"/>
        <v>92.3</v>
      </c>
    </row>
    <row r="7" spans="1:107" x14ac:dyDescent="0.2">
      <c r="A7">
        <f>ROW(Source!A70)</f>
        <v>70</v>
      </c>
      <c r="B7">
        <v>47538294</v>
      </c>
      <c r="C7">
        <v>47539063</v>
      </c>
      <c r="D7">
        <v>46074828</v>
      </c>
      <c r="E7">
        <v>28876687</v>
      </c>
      <c r="F7">
        <v>1</v>
      </c>
      <c r="G7">
        <v>1</v>
      </c>
      <c r="H7">
        <v>3</v>
      </c>
      <c r="I7" t="s">
        <v>30</v>
      </c>
      <c r="J7" t="s">
        <v>5</v>
      </c>
      <c r="K7" t="s">
        <v>31</v>
      </c>
      <c r="L7">
        <v>1348</v>
      </c>
      <c r="N7">
        <v>1009</v>
      </c>
      <c r="O7" t="s">
        <v>28</v>
      </c>
      <c r="P7" t="s">
        <v>28</v>
      </c>
      <c r="Q7">
        <v>1000</v>
      </c>
      <c r="W7">
        <v>0</v>
      </c>
      <c r="X7">
        <v>2102561428</v>
      </c>
      <c r="Y7">
        <v>3.58</v>
      </c>
      <c r="AA7">
        <v>0</v>
      </c>
      <c r="AB7">
        <v>0</v>
      </c>
      <c r="AC7">
        <v>0</v>
      </c>
      <c r="AD7">
        <v>0</v>
      </c>
      <c r="AE7">
        <v>0</v>
      </c>
      <c r="AF7">
        <v>0</v>
      </c>
      <c r="AG7">
        <v>0</v>
      </c>
      <c r="AH7">
        <v>0</v>
      </c>
      <c r="AI7">
        <v>1</v>
      </c>
      <c r="AJ7">
        <v>1</v>
      </c>
      <c r="AK7">
        <v>1</v>
      </c>
      <c r="AL7">
        <v>1</v>
      </c>
      <c r="AN7">
        <v>0</v>
      </c>
      <c r="AO7">
        <v>0</v>
      </c>
      <c r="AP7">
        <v>0</v>
      </c>
      <c r="AQ7">
        <v>0</v>
      </c>
      <c r="AR7">
        <v>0</v>
      </c>
      <c r="AS7" t="s">
        <v>5</v>
      </c>
      <c r="AT7">
        <v>3.58</v>
      </c>
      <c r="AU7" t="s">
        <v>5</v>
      </c>
      <c r="AV7">
        <v>0</v>
      </c>
      <c r="AW7">
        <v>2</v>
      </c>
      <c r="AX7">
        <v>47539071</v>
      </c>
      <c r="AY7">
        <v>1</v>
      </c>
      <c r="AZ7">
        <v>0</v>
      </c>
      <c r="BA7">
        <v>7</v>
      </c>
      <c r="BB7">
        <v>0</v>
      </c>
      <c r="BC7">
        <v>0</v>
      </c>
      <c r="BD7">
        <v>0</v>
      </c>
      <c r="BE7">
        <v>0</v>
      </c>
      <c r="BF7">
        <v>0</v>
      </c>
      <c r="BG7">
        <v>0</v>
      </c>
      <c r="BH7">
        <v>0</v>
      </c>
      <c r="BI7">
        <v>0</v>
      </c>
      <c r="BJ7">
        <v>0</v>
      </c>
      <c r="BK7">
        <v>0</v>
      </c>
      <c r="BL7">
        <v>0</v>
      </c>
      <c r="BM7">
        <v>0</v>
      </c>
      <c r="BN7">
        <v>0</v>
      </c>
      <c r="BO7">
        <v>0</v>
      </c>
      <c r="BP7">
        <v>0</v>
      </c>
      <c r="BQ7">
        <v>0</v>
      </c>
      <c r="BR7">
        <v>0</v>
      </c>
      <c r="BS7">
        <v>0</v>
      </c>
      <c r="BT7">
        <v>0</v>
      </c>
      <c r="BU7">
        <v>0</v>
      </c>
      <c r="BV7">
        <v>0</v>
      </c>
      <c r="BW7">
        <v>0</v>
      </c>
      <c r="CX7">
        <f>Y7*Source!I70</f>
        <v>0</v>
      </c>
      <c r="CY7">
        <f>AA7</f>
        <v>0</v>
      </c>
      <c r="CZ7">
        <f>AE7</f>
        <v>0</v>
      </c>
      <c r="DA7">
        <f>AI7</f>
        <v>1</v>
      </c>
      <c r="DB7">
        <f t="shared" si="0"/>
        <v>0</v>
      </c>
      <c r="DC7">
        <f t="shared" si="1"/>
        <v>0</v>
      </c>
    </row>
    <row r="8" spans="1:107" x14ac:dyDescent="0.2">
      <c r="A8">
        <f>ROW(Source!A107)</f>
        <v>107</v>
      </c>
      <c r="B8">
        <v>47538294</v>
      </c>
      <c r="C8">
        <v>47539073</v>
      </c>
      <c r="D8">
        <v>46074405</v>
      </c>
      <c r="E8">
        <v>28876687</v>
      </c>
      <c r="F8">
        <v>1</v>
      </c>
      <c r="G8">
        <v>1</v>
      </c>
      <c r="H8">
        <v>1</v>
      </c>
      <c r="I8" t="s">
        <v>422</v>
      </c>
      <c r="J8" t="s">
        <v>5</v>
      </c>
      <c r="K8" t="s">
        <v>423</v>
      </c>
      <c r="L8">
        <v>1191</v>
      </c>
      <c r="N8">
        <v>1013</v>
      </c>
      <c r="O8" t="s">
        <v>413</v>
      </c>
      <c r="P8" t="s">
        <v>413</v>
      </c>
      <c r="Q8">
        <v>1</v>
      </c>
      <c r="W8">
        <v>0</v>
      </c>
      <c r="X8">
        <v>-509590494</v>
      </c>
      <c r="Y8">
        <v>128.72999999999999</v>
      </c>
      <c r="AA8">
        <v>0</v>
      </c>
      <c r="AB8">
        <v>0</v>
      </c>
      <c r="AC8">
        <v>0</v>
      </c>
      <c r="AD8">
        <v>8.17</v>
      </c>
      <c r="AE8">
        <v>0</v>
      </c>
      <c r="AF8">
        <v>0</v>
      </c>
      <c r="AG8">
        <v>0</v>
      </c>
      <c r="AH8">
        <v>8.17</v>
      </c>
      <c r="AI8">
        <v>1</v>
      </c>
      <c r="AJ8">
        <v>1</v>
      </c>
      <c r="AK8">
        <v>1</v>
      </c>
      <c r="AL8">
        <v>1</v>
      </c>
      <c r="AN8">
        <v>0</v>
      </c>
      <c r="AO8">
        <v>1</v>
      </c>
      <c r="AP8">
        <v>0</v>
      </c>
      <c r="AQ8">
        <v>0</v>
      </c>
      <c r="AR8">
        <v>0</v>
      </c>
      <c r="AS8" t="s">
        <v>5</v>
      </c>
      <c r="AT8">
        <v>128.72999999999999</v>
      </c>
      <c r="AU8" t="s">
        <v>5</v>
      </c>
      <c r="AV8">
        <v>1</v>
      </c>
      <c r="AW8">
        <v>2</v>
      </c>
      <c r="AX8">
        <v>47539080</v>
      </c>
      <c r="AY8">
        <v>1</v>
      </c>
      <c r="AZ8">
        <v>0</v>
      </c>
      <c r="BA8">
        <v>8</v>
      </c>
      <c r="BB8">
        <v>0</v>
      </c>
      <c r="BC8">
        <v>0</v>
      </c>
      <c r="BD8">
        <v>0</v>
      </c>
      <c r="BE8">
        <v>0</v>
      </c>
      <c r="BF8">
        <v>0</v>
      </c>
      <c r="BG8">
        <v>0</v>
      </c>
      <c r="BH8">
        <v>0</v>
      </c>
      <c r="BI8">
        <v>0</v>
      </c>
      <c r="BJ8">
        <v>0</v>
      </c>
      <c r="BK8">
        <v>0</v>
      </c>
      <c r="BL8">
        <v>0</v>
      </c>
      <c r="BM8">
        <v>0</v>
      </c>
      <c r="BN8">
        <v>0</v>
      </c>
      <c r="BO8">
        <v>0</v>
      </c>
      <c r="BP8">
        <v>0</v>
      </c>
      <c r="BQ8">
        <v>0</v>
      </c>
      <c r="BR8">
        <v>0</v>
      </c>
      <c r="BS8">
        <v>0</v>
      </c>
      <c r="BT8">
        <v>0</v>
      </c>
      <c r="BU8">
        <v>0</v>
      </c>
      <c r="BV8">
        <v>0</v>
      </c>
      <c r="BW8">
        <v>0</v>
      </c>
      <c r="CX8">
        <f>Y8*Source!I107</f>
        <v>0</v>
      </c>
      <c r="CY8">
        <f>AD8</f>
        <v>8.17</v>
      </c>
      <c r="CZ8">
        <f>AH8</f>
        <v>8.17</v>
      </c>
      <c r="DA8">
        <f>AL8</f>
        <v>1</v>
      </c>
      <c r="DB8">
        <f t="shared" si="0"/>
        <v>1051.7</v>
      </c>
      <c r="DC8">
        <f t="shared" si="1"/>
        <v>0</v>
      </c>
    </row>
    <row r="9" spans="1:107" x14ac:dyDescent="0.2">
      <c r="A9">
        <f>ROW(Source!A107)</f>
        <v>107</v>
      </c>
      <c r="B9">
        <v>47538294</v>
      </c>
      <c r="C9">
        <v>47539073</v>
      </c>
      <c r="D9">
        <v>46074779</v>
      </c>
      <c r="E9">
        <v>28876687</v>
      </c>
      <c r="F9">
        <v>1</v>
      </c>
      <c r="G9">
        <v>1</v>
      </c>
      <c r="H9">
        <v>1</v>
      </c>
      <c r="I9" t="s">
        <v>416</v>
      </c>
      <c r="J9" t="s">
        <v>5</v>
      </c>
      <c r="K9" t="s">
        <v>417</v>
      </c>
      <c r="L9">
        <v>1191</v>
      </c>
      <c r="N9">
        <v>1013</v>
      </c>
      <c r="O9" t="s">
        <v>413</v>
      </c>
      <c r="P9" t="s">
        <v>413</v>
      </c>
      <c r="Q9">
        <v>1</v>
      </c>
      <c r="W9">
        <v>0</v>
      </c>
      <c r="X9">
        <v>-1417349443</v>
      </c>
      <c r="Y9">
        <v>0.7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  <c r="AG9">
        <v>0</v>
      </c>
      <c r="AH9">
        <v>0</v>
      </c>
      <c r="AI9">
        <v>1</v>
      </c>
      <c r="AJ9">
        <v>1</v>
      </c>
      <c r="AK9">
        <v>1</v>
      </c>
      <c r="AL9">
        <v>1</v>
      </c>
      <c r="AN9">
        <v>0</v>
      </c>
      <c r="AO9">
        <v>1</v>
      </c>
      <c r="AP9">
        <v>0</v>
      </c>
      <c r="AQ9">
        <v>0</v>
      </c>
      <c r="AR9">
        <v>0</v>
      </c>
      <c r="AS9" t="s">
        <v>5</v>
      </c>
      <c r="AT9">
        <v>0.7</v>
      </c>
      <c r="AU9" t="s">
        <v>5</v>
      </c>
      <c r="AV9">
        <v>2</v>
      </c>
      <c r="AW9">
        <v>2</v>
      </c>
      <c r="AX9">
        <v>47539081</v>
      </c>
      <c r="AY9">
        <v>1</v>
      </c>
      <c r="AZ9">
        <v>0</v>
      </c>
      <c r="BA9">
        <v>9</v>
      </c>
      <c r="BB9">
        <v>0</v>
      </c>
      <c r="BC9">
        <v>0</v>
      </c>
      <c r="BD9">
        <v>0</v>
      </c>
      <c r="BE9">
        <v>0</v>
      </c>
      <c r="BF9">
        <v>0</v>
      </c>
      <c r="BG9">
        <v>0</v>
      </c>
      <c r="BH9">
        <v>0</v>
      </c>
      <c r="BI9">
        <v>0</v>
      </c>
      <c r="BJ9">
        <v>0</v>
      </c>
      <c r="BK9">
        <v>0</v>
      </c>
      <c r="BL9">
        <v>0</v>
      </c>
      <c r="BM9">
        <v>0</v>
      </c>
      <c r="BN9">
        <v>0</v>
      </c>
      <c r="BO9">
        <v>0</v>
      </c>
      <c r="BP9">
        <v>0</v>
      </c>
      <c r="BQ9">
        <v>0</v>
      </c>
      <c r="BR9">
        <v>0</v>
      </c>
      <c r="BS9">
        <v>0</v>
      </c>
      <c r="BT9">
        <v>0</v>
      </c>
      <c r="BU9">
        <v>0</v>
      </c>
      <c r="BV9">
        <v>0</v>
      </c>
      <c r="BW9">
        <v>0</v>
      </c>
      <c r="CX9">
        <f>Y9*Source!I107</f>
        <v>0</v>
      </c>
      <c r="CY9">
        <f>AD9</f>
        <v>0</v>
      </c>
      <c r="CZ9">
        <f>AH9</f>
        <v>0</v>
      </c>
      <c r="DA9">
        <f>AL9</f>
        <v>1</v>
      </c>
      <c r="DB9">
        <f t="shared" si="0"/>
        <v>0</v>
      </c>
      <c r="DC9">
        <f t="shared" si="1"/>
        <v>0</v>
      </c>
    </row>
    <row r="10" spans="1:107" x14ac:dyDescent="0.2">
      <c r="A10">
        <f>ROW(Source!A107)</f>
        <v>107</v>
      </c>
      <c r="B10">
        <v>47538294</v>
      </c>
      <c r="C10">
        <v>47539073</v>
      </c>
      <c r="D10">
        <v>46231824</v>
      </c>
      <c r="E10">
        <v>1</v>
      </c>
      <c r="F10">
        <v>1</v>
      </c>
      <c r="G10">
        <v>1</v>
      </c>
      <c r="H10">
        <v>2</v>
      </c>
      <c r="I10" t="s">
        <v>418</v>
      </c>
      <c r="J10" t="s">
        <v>419</v>
      </c>
      <c r="K10" t="s">
        <v>420</v>
      </c>
      <c r="L10">
        <v>1368</v>
      </c>
      <c r="N10">
        <v>1011</v>
      </c>
      <c r="O10" t="s">
        <v>421</v>
      </c>
      <c r="P10" t="s">
        <v>421</v>
      </c>
      <c r="Q10">
        <v>1</v>
      </c>
      <c r="W10">
        <v>0</v>
      </c>
      <c r="X10">
        <v>757256372</v>
      </c>
      <c r="Y10">
        <v>0.7</v>
      </c>
      <c r="AA10">
        <v>0</v>
      </c>
      <c r="AB10">
        <v>447.64</v>
      </c>
      <c r="AC10">
        <v>443.21</v>
      </c>
      <c r="AD10">
        <v>0</v>
      </c>
      <c r="AE10">
        <v>0</v>
      </c>
      <c r="AF10">
        <v>31.26</v>
      </c>
      <c r="AG10">
        <v>13.5</v>
      </c>
      <c r="AH10">
        <v>0</v>
      </c>
      <c r="AI10">
        <v>1</v>
      </c>
      <c r="AJ10">
        <v>14.32</v>
      </c>
      <c r="AK10">
        <v>32.83</v>
      </c>
      <c r="AL10">
        <v>1</v>
      </c>
      <c r="AN10">
        <v>0</v>
      </c>
      <c r="AO10">
        <v>1</v>
      </c>
      <c r="AP10">
        <v>0</v>
      </c>
      <c r="AQ10">
        <v>0</v>
      </c>
      <c r="AR10">
        <v>0</v>
      </c>
      <c r="AS10" t="s">
        <v>5</v>
      </c>
      <c r="AT10">
        <v>0.7</v>
      </c>
      <c r="AU10" t="s">
        <v>5</v>
      </c>
      <c r="AV10">
        <v>0</v>
      </c>
      <c r="AW10">
        <v>2</v>
      </c>
      <c r="AX10">
        <v>47539082</v>
      </c>
      <c r="AY10">
        <v>1</v>
      </c>
      <c r="AZ10">
        <v>0</v>
      </c>
      <c r="BA10">
        <v>10</v>
      </c>
      <c r="BB10">
        <v>0</v>
      </c>
      <c r="BC10">
        <v>0</v>
      </c>
      <c r="BD10">
        <v>0</v>
      </c>
      <c r="BE10">
        <v>0</v>
      </c>
      <c r="BF10">
        <v>0</v>
      </c>
      <c r="BG10">
        <v>0</v>
      </c>
      <c r="BH10">
        <v>0</v>
      </c>
      <c r="BI10">
        <v>0</v>
      </c>
      <c r="BJ10">
        <v>0</v>
      </c>
      <c r="BK10">
        <v>0</v>
      </c>
      <c r="BL10">
        <v>0</v>
      </c>
      <c r="BM10">
        <v>0</v>
      </c>
      <c r="BN10">
        <v>0</v>
      </c>
      <c r="BO10">
        <v>0</v>
      </c>
      <c r="BP10">
        <v>0</v>
      </c>
      <c r="BQ10">
        <v>0</v>
      </c>
      <c r="BR10">
        <v>0</v>
      </c>
      <c r="BS10">
        <v>0</v>
      </c>
      <c r="BT10">
        <v>0</v>
      </c>
      <c r="BU10">
        <v>0</v>
      </c>
      <c r="BV10">
        <v>0</v>
      </c>
      <c r="BW10">
        <v>0</v>
      </c>
      <c r="CX10">
        <f>Y10*Source!I107</f>
        <v>0</v>
      </c>
      <c r="CY10">
        <f>AB10</f>
        <v>447.64</v>
      </c>
      <c r="CZ10">
        <f>AF10</f>
        <v>31.26</v>
      </c>
      <c r="DA10">
        <f>AJ10</f>
        <v>14.32</v>
      </c>
      <c r="DB10">
        <f t="shared" si="0"/>
        <v>21.9</v>
      </c>
      <c r="DC10">
        <f t="shared" si="1"/>
        <v>9.5</v>
      </c>
    </row>
    <row r="11" spans="1:107" x14ac:dyDescent="0.2">
      <c r="A11">
        <f>ROW(Source!A107)</f>
        <v>107</v>
      </c>
      <c r="B11">
        <v>47538294</v>
      </c>
      <c r="C11">
        <v>47539073</v>
      </c>
      <c r="D11">
        <v>46232804</v>
      </c>
      <c r="E11">
        <v>1</v>
      </c>
      <c r="F11">
        <v>1</v>
      </c>
      <c r="G11">
        <v>1</v>
      </c>
      <c r="H11">
        <v>2</v>
      </c>
      <c r="I11" t="s">
        <v>424</v>
      </c>
      <c r="J11" t="s">
        <v>425</v>
      </c>
      <c r="K11" t="s">
        <v>426</v>
      </c>
      <c r="L11">
        <v>1368</v>
      </c>
      <c r="N11">
        <v>1011</v>
      </c>
      <c r="O11" t="s">
        <v>421</v>
      </c>
      <c r="P11" t="s">
        <v>421</v>
      </c>
      <c r="Q11">
        <v>1</v>
      </c>
      <c r="W11">
        <v>0</v>
      </c>
      <c r="X11">
        <v>-851536864</v>
      </c>
      <c r="Y11">
        <v>1.45</v>
      </c>
      <c r="AA11">
        <v>0</v>
      </c>
      <c r="AB11">
        <v>132.28</v>
      </c>
      <c r="AC11">
        <v>0</v>
      </c>
      <c r="AD11">
        <v>0</v>
      </c>
      <c r="AE11">
        <v>0</v>
      </c>
      <c r="AF11">
        <v>48.81</v>
      </c>
      <c r="AG11">
        <v>0</v>
      </c>
      <c r="AH11">
        <v>0</v>
      </c>
      <c r="AI11">
        <v>1</v>
      </c>
      <c r="AJ11">
        <v>2.71</v>
      </c>
      <c r="AK11">
        <v>32.83</v>
      </c>
      <c r="AL11">
        <v>1</v>
      </c>
      <c r="AN11">
        <v>0</v>
      </c>
      <c r="AO11">
        <v>1</v>
      </c>
      <c r="AP11">
        <v>0</v>
      </c>
      <c r="AQ11">
        <v>0</v>
      </c>
      <c r="AR11">
        <v>0</v>
      </c>
      <c r="AS11" t="s">
        <v>5</v>
      </c>
      <c r="AT11">
        <v>1.45</v>
      </c>
      <c r="AU11" t="s">
        <v>5</v>
      </c>
      <c r="AV11">
        <v>0</v>
      </c>
      <c r="AW11">
        <v>2</v>
      </c>
      <c r="AX11">
        <v>47539083</v>
      </c>
      <c r="AY11">
        <v>1</v>
      </c>
      <c r="AZ11">
        <v>0</v>
      </c>
      <c r="BA11">
        <v>11</v>
      </c>
      <c r="BB11">
        <v>0</v>
      </c>
      <c r="BC11">
        <v>0</v>
      </c>
      <c r="BD11">
        <v>0</v>
      </c>
      <c r="BE11">
        <v>0</v>
      </c>
      <c r="BF11">
        <v>0</v>
      </c>
      <c r="BG11">
        <v>0</v>
      </c>
      <c r="BH11">
        <v>0</v>
      </c>
      <c r="BI11">
        <v>0</v>
      </c>
      <c r="BJ11">
        <v>0</v>
      </c>
      <c r="BK11">
        <v>0</v>
      </c>
      <c r="BL11">
        <v>0</v>
      </c>
      <c r="BM11">
        <v>0</v>
      </c>
      <c r="BN11">
        <v>0</v>
      </c>
      <c r="BO11">
        <v>0</v>
      </c>
      <c r="BP11">
        <v>0</v>
      </c>
      <c r="BQ11">
        <v>0</v>
      </c>
      <c r="BR11">
        <v>0</v>
      </c>
      <c r="BS11">
        <v>0</v>
      </c>
      <c r="BT11">
        <v>0</v>
      </c>
      <c r="BU11">
        <v>0</v>
      </c>
      <c r="BV11">
        <v>0</v>
      </c>
      <c r="BW11">
        <v>0</v>
      </c>
      <c r="CX11">
        <f>Y11*Source!I107</f>
        <v>0</v>
      </c>
      <c r="CY11">
        <f>AB11</f>
        <v>132.28</v>
      </c>
      <c r="CZ11">
        <f>AF11</f>
        <v>48.81</v>
      </c>
      <c r="DA11">
        <f>AJ11</f>
        <v>2.71</v>
      </c>
      <c r="DB11">
        <f t="shared" si="0"/>
        <v>70.8</v>
      </c>
      <c r="DC11">
        <f t="shared" si="1"/>
        <v>0</v>
      </c>
    </row>
    <row r="12" spans="1:107" x14ac:dyDescent="0.2">
      <c r="A12">
        <f>ROW(Source!A107)</f>
        <v>107</v>
      </c>
      <c r="B12">
        <v>47538294</v>
      </c>
      <c r="C12">
        <v>47539073</v>
      </c>
      <c r="D12">
        <v>46233241</v>
      </c>
      <c r="E12">
        <v>1</v>
      </c>
      <c r="F12">
        <v>1</v>
      </c>
      <c r="G12">
        <v>1</v>
      </c>
      <c r="H12">
        <v>2</v>
      </c>
      <c r="I12" t="s">
        <v>427</v>
      </c>
      <c r="J12" t="s">
        <v>428</v>
      </c>
      <c r="K12" t="s">
        <v>429</v>
      </c>
      <c r="L12">
        <v>1368</v>
      </c>
      <c r="N12">
        <v>1011</v>
      </c>
      <c r="O12" t="s">
        <v>421</v>
      </c>
      <c r="P12" t="s">
        <v>421</v>
      </c>
      <c r="Q12">
        <v>1</v>
      </c>
      <c r="W12">
        <v>0</v>
      </c>
      <c r="X12">
        <v>1201305725</v>
      </c>
      <c r="Y12">
        <v>2.89</v>
      </c>
      <c r="AA12">
        <v>0</v>
      </c>
      <c r="AB12">
        <v>5.58</v>
      </c>
      <c r="AC12">
        <v>0</v>
      </c>
      <c r="AD12">
        <v>0</v>
      </c>
      <c r="AE12">
        <v>0</v>
      </c>
      <c r="AF12">
        <v>1.53</v>
      </c>
      <c r="AG12">
        <v>0</v>
      </c>
      <c r="AH12">
        <v>0</v>
      </c>
      <c r="AI12">
        <v>1</v>
      </c>
      <c r="AJ12">
        <v>3.65</v>
      </c>
      <c r="AK12">
        <v>32.83</v>
      </c>
      <c r="AL12">
        <v>1</v>
      </c>
      <c r="AN12">
        <v>0</v>
      </c>
      <c r="AO12">
        <v>1</v>
      </c>
      <c r="AP12">
        <v>0</v>
      </c>
      <c r="AQ12">
        <v>0</v>
      </c>
      <c r="AR12">
        <v>0</v>
      </c>
      <c r="AS12" t="s">
        <v>5</v>
      </c>
      <c r="AT12">
        <v>2.89</v>
      </c>
      <c r="AU12" t="s">
        <v>5</v>
      </c>
      <c r="AV12">
        <v>0</v>
      </c>
      <c r="AW12">
        <v>2</v>
      </c>
      <c r="AX12">
        <v>47539084</v>
      </c>
      <c r="AY12">
        <v>1</v>
      </c>
      <c r="AZ12">
        <v>0</v>
      </c>
      <c r="BA12">
        <v>12</v>
      </c>
      <c r="BB12">
        <v>0</v>
      </c>
      <c r="BC12">
        <v>0</v>
      </c>
      <c r="BD12">
        <v>0</v>
      </c>
      <c r="BE12">
        <v>0</v>
      </c>
      <c r="BF12">
        <v>0</v>
      </c>
      <c r="BG12">
        <v>0</v>
      </c>
      <c r="BH12">
        <v>0</v>
      </c>
      <c r="BI12">
        <v>0</v>
      </c>
      <c r="BJ12">
        <v>0</v>
      </c>
      <c r="BK12">
        <v>0</v>
      </c>
      <c r="BL12">
        <v>0</v>
      </c>
      <c r="BM12">
        <v>0</v>
      </c>
      <c r="BN12">
        <v>0</v>
      </c>
      <c r="BO12">
        <v>0</v>
      </c>
      <c r="BP12">
        <v>0</v>
      </c>
      <c r="BQ12">
        <v>0</v>
      </c>
      <c r="BR12">
        <v>0</v>
      </c>
      <c r="BS12">
        <v>0</v>
      </c>
      <c r="BT12">
        <v>0</v>
      </c>
      <c r="BU12">
        <v>0</v>
      </c>
      <c r="BV12">
        <v>0</v>
      </c>
      <c r="BW12">
        <v>0</v>
      </c>
      <c r="CX12">
        <f>Y12*Source!I107</f>
        <v>0</v>
      </c>
      <c r="CY12">
        <f>AB12</f>
        <v>5.58</v>
      </c>
      <c r="CZ12">
        <f>AF12</f>
        <v>1.53</v>
      </c>
      <c r="DA12">
        <f>AJ12</f>
        <v>3.65</v>
      </c>
      <c r="DB12">
        <f t="shared" si="0"/>
        <v>4.4000000000000004</v>
      </c>
      <c r="DC12">
        <f t="shared" si="1"/>
        <v>0</v>
      </c>
    </row>
    <row r="13" spans="1:107" x14ac:dyDescent="0.2">
      <c r="A13">
        <f>ROW(Source!A107)</f>
        <v>107</v>
      </c>
      <c r="B13">
        <v>47538294</v>
      </c>
      <c r="C13">
        <v>47539073</v>
      </c>
      <c r="D13">
        <v>46074828</v>
      </c>
      <c r="E13">
        <v>28876687</v>
      </c>
      <c r="F13">
        <v>1</v>
      </c>
      <c r="G13">
        <v>1</v>
      </c>
      <c r="H13">
        <v>3</v>
      </c>
      <c r="I13" t="s">
        <v>30</v>
      </c>
      <c r="J13" t="s">
        <v>5</v>
      </c>
      <c r="K13" t="s">
        <v>31</v>
      </c>
      <c r="L13">
        <v>1348</v>
      </c>
      <c r="N13">
        <v>1009</v>
      </c>
      <c r="O13" t="s">
        <v>28</v>
      </c>
      <c r="P13" t="s">
        <v>28</v>
      </c>
      <c r="Q13">
        <v>1000</v>
      </c>
      <c r="W13">
        <v>0</v>
      </c>
      <c r="X13">
        <v>2102561428</v>
      </c>
      <c r="Y13">
        <v>10.66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1</v>
      </c>
      <c r="AJ13">
        <v>1</v>
      </c>
      <c r="AK13">
        <v>1</v>
      </c>
      <c r="AL13">
        <v>1</v>
      </c>
      <c r="AN13">
        <v>0</v>
      </c>
      <c r="AO13">
        <v>0</v>
      </c>
      <c r="AP13">
        <v>0</v>
      </c>
      <c r="AQ13">
        <v>0</v>
      </c>
      <c r="AR13">
        <v>0</v>
      </c>
      <c r="AS13" t="s">
        <v>5</v>
      </c>
      <c r="AT13">
        <v>10.66</v>
      </c>
      <c r="AU13" t="s">
        <v>5</v>
      </c>
      <c r="AV13">
        <v>0</v>
      </c>
      <c r="AW13">
        <v>2</v>
      </c>
      <c r="AX13">
        <v>47539085</v>
      </c>
      <c r="AY13">
        <v>1</v>
      </c>
      <c r="AZ13">
        <v>0</v>
      </c>
      <c r="BA13">
        <v>13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0</v>
      </c>
      <c r="BI13">
        <v>0</v>
      </c>
      <c r="BJ13">
        <v>0</v>
      </c>
      <c r="BK13">
        <v>0</v>
      </c>
      <c r="BL13">
        <v>0</v>
      </c>
      <c r="BM13">
        <v>0</v>
      </c>
      <c r="BN13">
        <v>0</v>
      </c>
      <c r="BO13">
        <v>0</v>
      </c>
      <c r="BP13">
        <v>0</v>
      </c>
      <c r="BQ13">
        <v>0</v>
      </c>
      <c r="BR13">
        <v>0</v>
      </c>
      <c r="BS13">
        <v>0</v>
      </c>
      <c r="BT13">
        <v>0</v>
      </c>
      <c r="BU13">
        <v>0</v>
      </c>
      <c r="BV13">
        <v>0</v>
      </c>
      <c r="BW13">
        <v>0</v>
      </c>
      <c r="CX13">
        <f>Y13*Source!I107</f>
        <v>0</v>
      </c>
      <c r="CY13">
        <f>AA13</f>
        <v>0</v>
      </c>
      <c r="CZ13">
        <f>AE13</f>
        <v>0</v>
      </c>
      <c r="DA13">
        <f>AI13</f>
        <v>1</v>
      </c>
      <c r="DB13">
        <f t="shared" si="0"/>
        <v>0</v>
      </c>
      <c r="DC13">
        <f t="shared" si="1"/>
        <v>0</v>
      </c>
    </row>
    <row r="14" spans="1:107" x14ac:dyDescent="0.2">
      <c r="A14">
        <f>ROW(Source!A109)</f>
        <v>109</v>
      </c>
      <c r="B14">
        <v>47538294</v>
      </c>
      <c r="C14">
        <v>47539087</v>
      </c>
      <c r="D14">
        <v>44457641</v>
      </c>
      <c r="E14">
        <v>52</v>
      </c>
      <c r="F14">
        <v>1</v>
      </c>
      <c r="G14">
        <v>1</v>
      </c>
      <c r="H14">
        <v>1</v>
      </c>
      <c r="I14" t="s">
        <v>430</v>
      </c>
      <c r="J14" t="s">
        <v>5</v>
      </c>
      <c r="K14" t="s">
        <v>431</v>
      </c>
      <c r="L14">
        <v>1191</v>
      </c>
      <c r="N14">
        <v>1013</v>
      </c>
      <c r="O14" t="s">
        <v>413</v>
      </c>
      <c r="P14" t="s">
        <v>413</v>
      </c>
      <c r="Q14">
        <v>1</v>
      </c>
      <c r="W14">
        <v>0</v>
      </c>
      <c r="X14">
        <v>371339561</v>
      </c>
      <c r="Y14">
        <v>91.15</v>
      </c>
      <c r="AA14">
        <v>0</v>
      </c>
      <c r="AB14">
        <v>0</v>
      </c>
      <c r="AC14">
        <v>0</v>
      </c>
      <c r="AD14">
        <v>8.09</v>
      </c>
      <c r="AE14">
        <v>0</v>
      </c>
      <c r="AF14">
        <v>0</v>
      </c>
      <c r="AG14">
        <v>0</v>
      </c>
      <c r="AH14">
        <v>8.09</v>
      </c>
      <c r="AI14">
        <v>1</v>
      </c>
      <c r="AJ14">
        <v>1</v>
      </c>
      <c r="AK14">
        <v>1</v>
      </c>
      <c r="AL14">
        <v>1</v>
      </c>
      <c r="AN14">
        <v>0</v>
      </c>
      <c r="AO14">
        <v>1</v>
      </c>
      <c r="AP14">
        <v>0</v>
      </c>
      <c r="AQ14">
        <v>0</v>
      </c>
      <c r="AR14">
        <v>0</v>
      </c>
      <c r="AS14" t="s">
        <v>5</v>
      </c>
      <c r="AT14">
        <v>91.15</v>
      </c>
      <c r="AU14" t="s">
        <v>5</v>
      </c>
      <c r="AV14">
        <v>1</v>
      </c>
      <c r="AW14">
        <v>2</v>
      </c>
      <c r="AX14">
        <v>47539091</v>
      </c>
      <c r="AY14">
        <v>1</v>
      </c>
      <c r="AZ14">
        <v>0</v>
      </c>
      <c r="BA14">
        <v>14</v>
      </c>
      <c r="BB14">
        <v>0</v>
      </c>
      <c r="BC14">
        <v>0</v>
      </c>
      <c r="BD14">
        <v>0</v>
      </c>
      <c r="BE14">
        <v>0</v>
      </c>
      <c r="BF14">
        <v>0</v>
      </c>
      <c r="BG14">
        <v>0</v>
      </c>
      <c r="BH14">
        <v>0</v>
      </c>
      <c r="BI14">
        <v>0</v>
      </c>
      <c r="BJ14">
        <v>0</v>
      </c>
      <c r="BK14">
        <v>0</v>
      </c>
      <c r="BL14">
        <v>0</v>
      </c>
      <c r="BM14">
        <v>0</v>
      </c>
      <c r="BN14">
        <v>0</v>
      </c>
      <c r="BO14">
        <v>0</v>
      </c>
      <c r="BP14">
        <v>0</v>
      </c>
      <c r="BQ14">
        <v>0</v>
      </c>
      <c r="BR14">
        <v>0</v>
      </c>
      <c r="BS14">
        <v>0</v>
      </c>
      <c r="BT14">
        <v>0</v>
      </c>
      <c r="BU14">
        <v>0</v>
      </c>
      <c r="BV14">
        <v>0</v>
      </c>
      <c r="BW14">
        <v>0</v>
      </c>
      <c r="CX14">
        <f>Y14*Source!I109</f>
        <v>0</v>
      </c>
      <c r="CY14">
        <f>AD14</f>
        <v>8.09</v>
      </c>
      <c r="CZ14">
        <f>AH14</f>
        <v>8.09</v>
      </c>
      <c r="DA14">
        <f>AL14</f>
        <v>1</v>
      </c>
      <c r="DB14">
        <f t="shared" si="0"/>
        <v>737.4</v>
      </c>
      <c r="DC14">
        <f t="shared" si="1"/>
        <v>0</v>
      </c>
    </row>
    <row r="15" spans="1:107" x14ac:dyDescent="0.2">
      <c r="A15">
        <f>ROW(Source!A109)</f>
        <v>109</v>
      </c>
      <c r="B15">
        <v>47538294</v>
      </c>
      <c r="C15">
        <v>47539087</v>
      </c>
      <c r="D15">
        <v>44457864</v>
      </c>
      <c r="E15">
        <v>52</v>
      </c>
      <c r="F15">
        <v>1</v>
      </c>
      <c r="G15">
        <v>1</v>
      </c>
      <c r="H15">
        <v>1</v>
      </c>
      <c r="I15" t="s">
        <v>416</v>
      </c>
      <c r="J15" t="s">
        <v>5</v>
      </c>
      <c r="K15" t="s">
        <v>417</v>
      </c>
      <c r="L15">
        <v>1191</v>
      </c>
      <c r="N15">
        <v>1013</v>
      </c>
      <c r="O15" t="s">
        <v>413</v>
      </c>
      <c r="P15" t="s">
        <v>413</v>
      </c>
      <c r="Q15">
        <v>1</v>
      </c>
      <c r="W15">
        <v>0</v>
      </c>
      <c r="X15">
        <v>-1417349443</v>
      </c>
      <c r="Y15">
        <v>7.74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1</v>
      </c>
      <c r="AJ15">
        <v>1</v>
      </c>
      <c r="AK15">
        <v>1</v>
      </c>
      <c r="AL15">
        <v>1</v>
      </c>
      <c r="AN15">
        <v>0</v>
      </c>
      <c r="AO15">
        <v>1</v>
      </c>
      <c r="AP15">
        <v>0</v>
      </c>
      <c r="AQ15">
        <v>0</v>
      </c>
      <c r="AR15">
        <v>0</v>
      </c>
      <c r="AS15" t="s">
        <v>5</v>
      </c>
      <c r="AT15">
        <v>7.74</v>
      </c>
      <c r="AU15" t="s">
        <v>5</v>
      </c>
      <c r="AV15">
        <v>2</v>
      </c>
      <c r="AW15">
        <v>2</v>
      </c>
      <c r="AX15">
        <v>47539092</v>
      </c>
      <c r="AY15">
        <v>1</v>
      </c>
      <c r="AZ15">
        <v>0</v>
      </c>
      <c r="BA15">
        <v>15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0</v>
      </c>
      <c r="BI15">
        <v>0</v>
      </c>
      <c r="BJ15">
        <v>0</v>
      </c>
      <c r="BK15">
        <v>0</v>
      </c>
      <c r="BL15">
        <v>0</v>
      </c>
      <c r="BM15">
        <v>0</v>
      </c>
      <c r="BN15">
        <v>0</v>
      </c>
      <c r="BO15">
        <v>0</v>
      </c>
      <c r="BP15">
        <v>0</v>
      </c>
      <c r="BQ15">
        <v>0</v>
      </c>
      <c r="BR15">
        <v>0</v>
      </c>
      <c r="BS15">
        <v>0</v>
      </c>
      <c r="BT15">
        <v>0</v>
      </c>
      <c r="BU15">
        <v>0</v>
      </c>
      <c r="BV15">
        <v>0</v>
      </c>
      <c r="BW15">
        <v>0</v>
      </c>
      <c r="CX15">
        <f>Y15*Source!I109</f>
        <v>0</v>
      </c>
      <c r="CY15">
        <f>AD15</f>
        <v>0</v>
      </c>
      <c r="CZ15">
        <f>AH15</f>
        <v>0</v>
      </c>
      <c r="DA15">
        <f>AL15</f>
        <v>1</v>
      </c>
      <c r="DB15">
        <f t="shared" si="0"/>
        <v>0</v>
      </c>
      <c r="DC15">
        <f t="shared" si="1"/>
        <v>0</v>
      </c>
    </row>
    <row r="16" spans="1:107" x14ac:dyDescent="0.2">
      <c r="A16">
        <f>ROW(Source!A109)</f>
        <v>109</v>
      </c>
      <c r="B16">
        <v>47538294</v>
      </c>
      <c r="C16">
        <v>47539087</v>
      </c>
      <c r="D16">
        <v>44674653</v>
      </c>
      <c r="E16">
        <v>1</v>
      </c>
      <c r="F16">
        <v>1</v>
      </c>
      <c r="G16">
        <v>1</v>
      </c>
      <c r="H16">
        <v>2</v>
      </c>
      <c r="I16" t="s">
        <v>418</v>
      </c>
      <c r="J16" t="s">
        <v>419</v>
      </c>
      <c r="K16" t="s">
        <v>420</v>
      </c>
      <c r="L16">
        <v>1368</v>
      </c>
      <c r="N16">
        <v>1011</v>
      </c>
      <c r="O16" t="s">
        <v>421</v>
      </c>
      <c r="P16" t="s">
        <v>421</v>
      </c>
      <c r="Q16">
        <v>1</v>
      </c>
      <c r="W16">
        <v>0</v>
      </c>
      <c r="X16">
        <v>239474051</v>
      </c>
      <c r="Y16">
        <v>7.74</v>
      </c>
      <c r="AA16">
        <v>0</v>
      </c>
      <c r="AB16">
        <v>447.64</v>
      </c>
      <c r="AC16">
        <v>443.21</v>
      </c>
      <c r="AD16">
        <v>0</v>
      </c>
      <c r="AE16">
        <v>0</v>
      </c>
      <c r="AF16">
        <v>31.26</v>
      </c>
      <c r="AG16">
        <v>13.5</v>
      </c>
      <c r="AH16">
        <v>0</v>
      </c>
      <c r="AI16">
        <v>1</v>
      </c>
      <c r="AJ16">
        <v>14.32</v>
      </c>
      <c r="AK16">
        <v>32.83</v>
      </c>
      <c r="AL16">
        <v>1</v>
      </c>
      <c r="AN16">
        <v>0</v>
      </c>
      <c r="AO16">
        <v>1</v>
      </c>
      <c r="AP16">
        <v>0</v>
      </c>
      <c r="AQ16">
        <v>0</v>
      </c>
      <c r="AR16">
        <v>0</v>
      </c>
      <c r="AS16" t="s">
        <v>5</v>
      </c>
      <c r="AT16">
        <v>7.74</v>
      </c>
      <c r="AU16" t="s">
        <v>5</v>
      </c>
      <c r="AV16">
        <v>0</v>
      </c>
      <c r="AW16">
        <v>2</v>
      </c>
      <c r="AX16">
        <v>47539093</v>
      </c>
      <c r="AY16">
        <v>1</v>
      </c>
      <c r="AZ16">
        <v>0</v>
      </c>
      <c r="BA16">
        <v>16</v>
      </c>
      <c r="BB16">
        <v>0</v>
      </c>
      <c r="BC16">
        <v>0</v>
      </c>
      <c r="BD16">
        <v>0</v>
      </c>
      <c r="BE16">
        <v>0</v>
      </c>
      <c r="BF16">
        <v>0</v>
      </c>
      <c r="BG16">
        <v>0</v>
      </c>
      <c r="BH16">
        <v>0</v>
      </c>
      <c r="BI16">
        <v>0</v>
      </c>
      <c r="BJ16">
        <v>0</v>
      </c>
      <c r="BK16">
        <v>0</v>
      </c>
      <c r="BL16">
        <v>0</v>
      </c>
      <c r="BM16">
        <v>0</v>
      </c>
      <c r="BN16">
        <v>0</v>
      </c>
      <c r="BO16">
        <v>0</v>
      </c>
      <c r="BP16">
        <v>0</v>
      </c>
      <c r="BQ16">
        <v>0</v>
      </c>
      <c r="BR16">
        <v>0</v>
      </c>
      <c r="BS16">
        <v>0</v>
      </c>
      <c r="BT16">
        <v>0</v>
      </c>
      <c r="BU16">
        <v>0</v>
      </c>
      <c r="BV16">
        <v>0</v>
      </c>
      <c r="BW16">
        <v>0</v>
      </c>
      <c r="CX16">
        <f>Y16*Source!I109</f>
        <v>0</v>
      </c>
      <c r="CY16">
        <f>AB16</f>
        <v>447.64</v>
      </c>
      <c r="CZ16">
        <f>AF16</f>
        <v>31.26</v>
      </c>
      <c r="DA16">
        <f>AJ16</f>
        <v>14.32</v>
      </c>
      <c r="DB16">
        <f t="shared" si="0"/>
        <v>242</v>
      </c>
      <c r="DC16">
        <f t="shared" si="1"/>
        <v>104.5</v>
      </c>
    </row>
    <row r="17" spans="1:107" x14ac:dyDescent="0.2">
      <c r="A17">
        <f>ROW(Source!A110)</f>
        <v>110</v>
      </c>
      <c r="B17">
        <v>47538294</v>
      </c>
      <c r="C17">
        <v>47539094</v>
      </c>
      <c r="D17">
        <v>46074495</v>
      </c>
      <c r="E17">
        <v>28876687</v>
      </c>
      <c r="F17">
        <v>1</v>
      </c>
      <c r="G17">
        <v>1</v>
      </c>
      <c r="H17">
        <v>1</v>
      </c>
      <c r="I17" t="s">
        <v>432</v>
      </c>
      <c r="J17" t="s">
        <v>5</v>
      </c>
      <c r="K17" t="s">
        <v>433</v>
      </c>
      <c r="L17">
        <v>1191</v>
      </c>
      <c r="N17">
        <v>1013</v>
      </c>
      <c r="O17" t="s">
        <v>413</v>
      </c>
      <c r="P17" t="s">
        <v>413</v>
      </c>
      <c r="Q17">
        <v>1</v>
      </c>
      <c r="W17">
        <v>0</v>
      </c>
      <c r="X17">
        <v>1799141607</v>
      </c>
      <c r="Y17">
        <v>1.4489999999999998</v>
      </c>
      <c r="AA17">
        <v>0</v>
      </c>
      <c r="AB17">
        <v>0</v>
      </c>
      <c r="AC17">
        <v>0</v>
      </c>
      <c r="AD17">
        <v>10.210000000000001</v>
      </c>
      <c r="AE17">
        <v>0</v>
      </c>
      <c r="AF17">
        <v>0</v>
      </c>
      <c r="AG17">
        <v>0</v>
      </c>
      <c r="AH17">
        <v>10.210000000000001</v>
      </c>
      <c r="AI17">
        <v>1</v>
      </c>
      <c r="AJ17">
        <v>1</v>
      </c>
      <c r="AK17">
        <v>1</v>
      </c>
      <c r="AL17">
        <v>1</v>
      </c>
      <c r="AN17">
        <v>0</v>
      </c>
      <c r="AO17">
        <v>1</v>
      </c>
      <c r="AP17">
        <v>1</v>
      </c>
      <c r="AQ17">
        <v>0</v>
      </c>
      <c r="AR17">
        <v>0</v>
      </c>
      <c r="AS17" t="s">
        <v>5</v>
      </c>
      <c r="AT17">
        <v>2.0699999999999998</v>
      </c>
      <c r="AU17" t="s">
        <v>117</v>
      </c>
      <c r="AV17">
        <v>1</v>
      </c>
      <c r="AW17">
        <v>2</v>
      </c>
      <c r="AX17">
        <v>47539102</v>
      </c>
      <c r="AY17">
        <v>1</v>
      </c>
      <c r="AZ17">
        <v>0</v>
      </c>
      <c r="BA17">
        <v>17</v>
      </c>
      <c r="BB17">
        <v>0</v>
      </c>
      <c r="BC17">
        <v>0</v>
      </c>
      <c r="BD17">
        <v>0</v>
      </c>
      <c r="BE17">
        <v>0</v>
      </c>
      <c r="BF17">
        <v>0</v>
      </c>
      <c r="BG17">
        <v>0</v>
      </c>
      <c r="BH17">
        <v>0</v>
      </c>
      <c r="BI17">
        <v>0</v>
      </c>
      <c r="BJ17">
        <v>0</v>
      </c>
      <c r="BK17">
        <v>0</v>
      </c>
      <c r="BL17">
        <v>0</v>
      </c>
      <c r="BM17">
        <v>0</v>
      </c>
      <c r="BN17">
        <v>0</v>
      </c>
      <c r="BO17">
        <v>0</v>
      </c>
      <c r="BP17">
        <v>0</v>
      </c>
      <c r="BQ17">
        <v>0</v>
      </c>
      <c r="BR17">
        <v>0</v>
      </c>
      <c r="BS17">
        <v>0</v>
      </c>
      <c r="BT17">
        <v>0</v>
      </c>
      <c r="BU17">
        <v>0</v>
      </c>
      <c r="BV17">
        <v>0</v>
      </c>
      <c r="BW17">
        <v>0</v>
      </c>
      <c r="CX17">
        <f>Y17*Source!I110</f>
        <v>0</v>
      </c>
      <c r="CY17">
        <f>AD17</f>
        <v>10.210000000000001</v>
      </c>
      <c r="CZ17">
        <f>AH17</f>
        <v>10.210000000000001</v>
      </c>
      <c r="DA17">
        <f>AL17</f>
        <v>1</v>
      </c>
      <c r="DB17">
        <f>ROUND((ROUND(AT17*CZ17,2)*0.7),1)</f>
        <v>14.8</v>
      </c>
      <c r="DC17">
        <f>ROUND((ROUND(AT17*AG17,2)*0.7),1)</f>
        <v>0</v>
      </c>
    </row>
    <row r="18" spans="1:107" x14ac:dyDescent="0.2">
      <c r="A18">
        <f>ROW(Source!A110)</f>
        <v>110</v>
      </c>
      <c r="B18">
        <v>47538294</v>
      </c>
      <c r="C18">
        <v>47539094</v>
      </c>
      <c r="D18">
        <v>46074779</v>
      </c>
      <c r="E18">
        <v>28876687</v>
      </c>
      <c r="F18">
        <v>1</v>
      </c>
      <c r="G18">
        <v>1</v>
      </c>
      <c r="H18">
        <v>1</v>
      </c>
      <c r="I18" t="s">
        <v>416</v>
      </c>
      <c r="J18" t="s">
        <v>5</v>
      </c>
      <c r="K18" t="s">
        <v>417</v>
      </c>
      <c r="L18">
        <v>1191</v>
      </c>
      <c r="N18">
        <v>1013</v>
      </c>
      <c r="O18" t="s">
        <v>413</v>
      </c>
      <c r="P18" t="s">
        <v>413</v>
      </c>
      <c r="Q18">
        <v>1</v>
      </c>
      <c r="W18">
        <v>0</v>
      </c>
      <c r="X18">
        <v>-1417349443</v>
      </c>
      <c r="Y18">
        <v>0.02</v>
      </c>
      <c r="AA18">
        <v>0</v>
      </c>
      <c r="AB18">
        <v>0</v>
      </c>
      <c r="AC18">
        <v>0</v>
      </c>
      <c r="AD18">
        <v>0</v>
      </c>
      <c r="AE18">
        <v>0</v>
      </c>
      <c r="AF18">
        <v>0</v>
      </c>
      <c r="AG18">
        <v>0</v>
      </c>
      <c r="AH18">
        <v>0</v>
      </c>
      <c r="AI18">
        <v>1</v>
      </c>
      <c r="AJ18">
        <v>1</v>
      </c>
      <c r="AK18">
        <v>1</v>
      </c>
      <c r="AL18">
        <v>1</v>
      </c>
      <c r="AN18">
        <v>0</v>
      </c>
      <c r="AO18">
        <v>1</v>
      </c>
      <c r="AP18">
        <v>0</v>
      </c>
      <c r="AQ18">
        <v>0</v>
      </c>
      <c r="AR18">
        <v>0</v>
      </c>
      <c r="AS18" t="s">
        <v>5</v>
      </c>
      <c r="AT18">
        <v>0.02</v>
      </c>
      <c r="AU18" t="s">
        <v>5</v>
      </c>
      <c r="AV18">
        <v>2</v>
      </c>
      <c r="AW18">
        <v>2</v>
      </c>
      <c r="AX18">
        <v>47539103</v>
      </c>
      <c r="AY18">
        <v>1</v>
      </c>
      <c r="AZ18">
        <v>2048</v>
      </c>
      <c r="BA18">
        <v>18</v>
      </c>
      <c r="BB18">
        <v>0</v>
      </c>
      <c r="BC18">
        <v>0</v>
      </c>
      <c r="BD18">
        <v>0</v>
      </c>
      <c r="BE18">
        <v>0</v>
      </c>
      <c r="BF18">
        <v>0</v>
      </c>
      <c r="BG18">
        <v>0</v>
      </c>
      <c r="BH18">
        <v>0</v>
      </c>
      <c r="BI18">
        <v>0</v>
      </c>
      <c r="BJ18">
        <v>0</v>
      </c>
      <c r="BK18">
        <v>0</v>
      </c>
      <c r="BL18">
        <v>0</v>
      </c>
      <c r="BM18">
        <v>0</v>
      </c>
      <c r="BN18">
        <v>0</v>
      </c>
      <c r="BO18">
        <v>0</v>
      </c>
      <c r="BP18">
        <v>0</v>
      </c>
      <c r="BQ18">
        <v>0</v>
      </c>
      <c r="BR18">
        <v>0</v>
      </c>
      <c r="BS18">
        <v>0</v>
      </c>
      <c r="BT18">
        <v>0</v>
      </c>
      <c r="BU18">
        <v>0</v>
      </c>
      <c r="BV18">
        <v>0</v>
      </c>
      <c r="BW18">
        <v>0</v>
      </c>
      <c r="CX18">
        <f>Y18*Source!I110</f>
        <v>0</v>
      </c>
      <c r="CY18">
        <f>AD18</f>
        <v>0</v>
      </c>
      <c r="CZ18">
        <f>AH18</f>
        <v>0</v>
      </c>
      <c r="DA18">
        <f>AL18</f>
        <v>1</v>
      </c>
      <c r="DB18">
        <f>ROUND(ROUND(AT18*CZ18,2),1)</f>
        <v>0</v>
      </c>
      <c r="DC18">
        <f>ROUND(ROUND(AT18*AG18,2),1)</f>
        <v>0</v>
      </c>
    </row>
    <row r="19" spans="1:107" x14ac:dyDescent="0.2">
      <c r="A19">
        <f>ROW(Source!A110)</f>
        <v>110</v>
      </c>
      <c r="B19">
        <v>47538294</v>
      </c>
      <c r="C19">
        <v>47539094</v>
      </c>
      <c r="D19">
        <v>46232569</v>
      </c>
      <c r="E19">
        <v>1</v>
      </c>
      <c r="F19">
        <v>1</v>
      </c>
      <c r="G19">
        <v>1</v>
      </c>
      <c r="H19">
        <v>2</v>
      </c>
      <c r="I19" t="s">
        <v>434</v>
      </c>
      <c r="J19" t="s">
        <v>435</v>
      </c>
      <c r="K19" t="s">
        <v>436</v>
      </c>
      <c r="L19">
        <v>1368</v>
      </c>
      <c r="N19">
        <v>1011</v>
      </c>
      <c r="O19" t="s">
        <v>421</v>
      </c>
      <c r="P19" t="s">
        <v>421</v>
      </c>
      <c r="Q19">
        <v>1</v>
      </c>
      <c r="W19">
        <v>0</v>
      </c>
      <c r="X19">
        <v>1969200529</v>
      </c>
      <c r="Y19">
        <v>1.3999999999999999E-2</v>
      </c>
      <c r="AA19">
        <v>0</v>
      </c>
      <c r="AB19">
        <v>795.09</v>
      </c>
      <c r="AC19">
        <v>380.83</v>
      </c>
      <c r="AD19">
        <v>0</v>
      </c>
      <c r="AE19">
        <v>0</v>
      </c>
      <c r="AF19">
        <v>65.709999999999994</v>
      </c>
      <c r="AG19">
        <v>11.6</v>
      </c>
      <c r="AH19">
        <v>0</v>
      </c>
      <c r="AI19">
        <v>1</v>
      </c>
      <c r="AJ19">
        <v>12.1</v>
      </c>
      <c r="AK19">
        <v>32.83</v>
      </c>
      <c r="AL19">
        <v>1</v>
      </c>
      <c r="AN19">
        <v>0</v>
      </c>
      <c r="AO19">
        <v>1</v>
      </c>
      <c r="AP19">
        <v>1</v>
      </c>
      <c r="AQ19">
        <v>0</v>
      </c>
      <c r="AR19">
        <v>0</v>
      </c>
      <c r="AS19" t="s">
        <v>5</v>
      </c>
      <c r="AT19">
        <v>0.02</v>
      </c>
      <c r="AU19" t="s">
        <v>117</v>
      </c>
      <c r="AV19">
        <v>0</v>
      </c>
      <c r="AW19">
        <v>2</v>
      </c>
      <c r="AX19">
        <v>47539104</v>
      </c>
      <c r="AY19">
        <v>1</v>
      </c>
      <c r="AZ19">
        <v>0</v>
      </c>
      <c r="BA19">
        <v>19</v>
      </c>
      <c r="BB19">
        <v>0</v>
      </c>
      <c r="BC19">
        <v>0</v>
      </c>
      <c r="BD19">
        <v>0</v>
      </c>
      <c r="BE19">
        <v>0</v>
      </c>
      <c r="BF19">
        <v>0</v>
      </c>
      <c r="BG19">
        <v>0</v>
      </c>
      <c r="BH19">
        <v>0</v>
      </c>
      <c r="BI19">
        <v>0</v>
      </c>
      <c r="BJ19">
        <v>0</v>
      </c>
      <c r="BK19">
        <v>0</v>
      </c>
      <c r="BL19">
        <v>0</v>
      </c>
      <c r="BM19">
        <v>0</v>
      </c>
      <c r="BN19">
        <v>0</v>
      </c>
      <c r="BO19">
        <v>0</v>
      </c>
      <c r="BP19">
        <v>0</v>
      </c>
      <c r="BQ19">
        <v>0</v>
      </c>
      <c r="BR19">
        <v>0</v>
      </c>
      <c r="BS19">
        <v>0</v>
      </c>
      <c r="BT19">
        <v>0</v>
      </c>
      <c r="BU19">
        <v>0</v>
      </c>
      <c r="BV19">
        <v>0</v>
      </c>
      <c r="BW19">
        <v>0</v>
      </c>
      <c r="CX19">
        <f>Y19*Source!I110</f>
        <v>0</v>
      </c>
      <c r="CY19">
        <f>AB19</f>
        <v>795.09</v>
      </c>
      <c r="CZ19">
        <f>AF19</f>
        <v>65.709999999999994</v>
      </c>
      <c r="DA19">
        <f>AJ19</f>
        <v>12.1</v>
      </c>
      <c r="DB19">
        <f>ROUND((ROUND(AT19*CZ19,2)*0.7),1)</f>
        <v>0.9</v>
      </c>
      <c r="DC19">
        <f>ROUND((ROUND(AT19*AG19,2)*0.7),1)</f>
        <v>0.2</v>
      </c>
    </row>
    <row r="20" spans="1:107" x14ac:dyDescent="0.2">
      <c r="A20">
        <f>ROW(Source!A110)</f>
        <v>110</v>
      </c>
      <c r="B20">
        <v>47538294</v>
      </c>
      <c r="C20">
        <v>47539094</v>
      </c>
      <c r="D20">
        <v>46232782</v>
      </c>
      <c r="E20">
        <v>1</v>
      </c>
      <c r="F20">
        <v>1</v>
      </c>
      <c r="G20">
        <v>1</v>
      </c>
      <c r="H20">
        <v>2</v>
      </c>
      <c r="I20" t="s">
        <v>437</v>
      </c>
      <c r="J20" t="s">
        <v>438</v>
      </c>
      <c r="K20" t="s">
        <v>439</v>
      </c>
      <c r="L20">
        <v>1368</v>
      </c>
      <c r="N20">
        <v>1011</v>
      </c>
      <c r="O20" t="s">
        <v>421</v>
      </c>
      <c r="P20" t="s">
        <v>421</v>
      </c>
      <c r="Q20">
        <v>1</v>
      </c>
      <c r="W20">
        <v>0</v>
      </c>
      <c r="X20">
        <v>32357839</v>
      </c>
      <c r="Y20">
        <v>0.49699999999999994</v>
      </c>
      <c r="AA20">
        <v>0</v>
      </c>
      <c r="AB20">
        <v>39.119999999999997</v>
      </c>
      <c r="AC20">
        <v>0</v>
      </c>
      <c r="AD20">
        <v>0</v>
      </c>
      <c r="AE20">
        <v>0</v>
      </c>
      <c r="AF20">
        <v>8.1</v>
      </c>
      <c r="AG20">
        <v>0</v>
      </c>
      <c r="AH20">
        <v>0</v>
      </c>
      <c r="AI20">
        <v>1</v>
      </c>
      <c r="AJ20">
        <v>4.83</v>
      </c>
      <c r="AK20">
        <v>32.83</v>
      </c>
      <c r="AL20">
        <v>1</v>
      </c>
      <c r="AN20">
        <v>0</v>
      </c>
      <c r="AO20">
        <v>1</v>
      </c>
      <c r="AP20">
        <v>1</v>
      </c>
      <c r="AQ20">
        <v>0</v>
      </c>
      <c r="AR20">
        <v>0</v>
      </c>
      <c r="AS20" t="s">
        <v>5</v>
      </c>
      <c r="AT20">
        <v>0.71</v>
      </c>
      <c r="AU20" t="s">
        <v>117</v>
      </c>
      <c r="AV20">
        <v>0</v>
      </c>
      <c r="AW20">
        <v>2</v>
      </c>
      <c r="AX20">
        <v>47539105</v>
      </c>
      <c r="AY20">
        <v>1</v>
      </c>
      <c r="AZ20">
        <v>0</v>
      </c>
      <c r="BA20">
        <v>20</v>
      </c>
      <c r="BB20">
        <v>0</v>
      </c>
      <c r="BC20">
        <v>0</v>
      </c>
      <c r="BD20">
        <v>0</v>
      </c>
      <c r="BE20">
        <v>0</v>
      </c>
      <c r="BF20">
        <v>0</v>
      </c>
      <c r="BG20">
        <v>0</v>
      </c>
      <c r="BH20">
        <v>0</v>
      </c>
      <c r="BI20">
        <v>0</v>
      </c>
      <c r="BJ20">
        <v>0</v>
      </c>
      <c r="BK20">
        <v>0</v>
      </c>
      <c r="BL20">
        <v>0</v>
      </c>
      <c r="BM20">
        <v>0</v>
      </c>
      <c r="BN20">
        <v>0</v>
      </c>
      <c r="BO20">
        <v>0</v>
      </c>
      <c r="BP20">
        <v>0</v>
      </c>
      <c r="BQ20">
        <v>0</v>
      </c>
      <c r="BR20">
        <v>0</v>
      </c>
      <c r="BS20">
        <v>0</v>
      </c>
      <c r="BT20">
        <v>0</v>
      </c>
      <c r="BU20">
        <v>0</v>
      </c>
      <c r="BV20">
        <v>0</v>
      </c>
      <c r="BW20">
        <v>0</v>
      </c>
      <c r="CX20">
        <f>Y20*Source!I110</f>
        <v>0</v>
      </c>
      <c r="CY20">
        <f>AB20</f>
        <v>39.119999999999997</v>
      </c>
      <c r="CZ20">
        <f>AF20</f>
        <v>8.1</v>
      </c>
      <c r="DA20">
        <f>AJ20</f>
        <v>4.83</v>
      </c>
      <c r="DB20">
        <f>ROUND((ROUND(AT20*CZ20,2)*0.7),1)</f>
        <v>4</v>
      </c>
      <c r="DC20">
        <f>ROUND((ROUND(AT20*AG20,2)*0.7),1)</f>
        <v>0</v>
      </c>
    </row>
    <row r="21" spans="1:107" x14ac:dyDescent="0.2">
      <c r="A21">
        <f>ROW(Source!A110)</f>
        <v>110</v>
      </c>
      <c r="B21">
        <v>47538294</v>
      </c>
      <c r="C21">
        <v>47539094</v>
      </c>
      <c r="D21">
        <v>46086282</v>
      </c>
      <c r="E21">
        <v>1</v>
      </c>
      <c r="F21">
        <v>1</v>
      </c>
      <c r="G21">
        <v>1</v>
      </c>
      <c r="H21">
        <v>3</v>
      </c>
      <c r="I21" t="s">
        <v>440</v>
      </c>
      <c r="J21" t="s">
        <v>441</v>
      </c>
      <c r="K21" t="s">
        <v>442</v>
      </c>
      <c r="L21">
        <v>1348</v>
      </c>
      <c r="N21">
        <v>1009</v>
      </c>
      <c r="O21" t="s">
        <v>28</v>
      </c>
      <c r="P21" t="s">
        <v>28</v>
      </c>
      <c r="Q21">
        <v>1000</v>
      </c>
      <c r="W21">
        <v>0</v>
      </c>
      <c r="X21">
        <v>924518460</v>
      </c>
      <c r="Y21">
        <v>0</v>
      </c>
      <c r="AA21">
        <v>92113.04</v>
      </c>
      <c r="AB21">
        <v>0</v>
      </c>
      <c r="AC21">
        <v>0</v>
      </c>
      <c r="AD21">
        <v>0</v>
      </c>
      <c r="AE21">
        <v>10315.01</v>
      </c>
      <c r="AF21">
        <v>0</v>
      </c>
      <c r="AG21">
        <v>0</v>
      </c>
      <c r="AH21">
        <v>0</v>
      </c>
      <c r="AI21">
        <v>8.93</v>
      </c>
      <c r="AJ21">
        <v>1</v>
      </c>
      <c r="AK21">
        <v>1</v>
      </c>
      <c r="AL21">
        <v>1</v>
      </c>
      <c r="AN21">
        <v>0</v>
      </c>
      <c r="AO21">
        <v>1</v>
      </c>
      <c r="AP21">
        <v>1</v>
      </c>
      <c r="AQ21">
        <v>0</v>
      </c>
      <c r="AR21">
        <v>0</v>
      </c>
      <c r="AS21" t="s">
        <v>5</v>
      </c>
      <c r="AT21">
        <v>6.9999999999999994E-5</v>
      </c>
      <c r="AU21" t="s">
        <v>116</v>
      </c>
      <c r="AV21">
        <v>0</v>
      </c>
      <c r="AW21">
        <v>2</v>
      </c>
      <c r="AX21">
        <v>47539106</v>
      </c>
      <c r="AY21">
        <v>1</v>
      </c>
      <c r="AZ21">
        <v>0</v>
      </c>
      <c r="BA21">
        <v>21</v>
      </c>
      <c r="BB21">
        <v>0</v>
      </c>
      <c r="BC21">
        <v>0</v>
      </c>
      <c r="BD21">
        <v>0</v>
      </c>
      <c r="BE21">
        <v>0</v>
      </c>
      <c r="BF21">
        <v>0</v>
      </c>
      <c r="BG21">
        <v>0</v>
      </c>
      <c r="BH21">
        <v>0</v>
      </c>
      <c r="BI21">
        <v>0</v>
      </c>
      <c r="BJ21">
        <v>0</v>
      </c>
      <c r="BK21">
        <v>0</v>
      </c>
      <c r="BL21">
        <v>0</v>
      </c>
      <c r="BM21">
        <v>0</v>
      </c>
      <c r="BN21">
        <v>0</v>
      </c>
      <c r="BO21">
        <v>0</v>
      </c>
      <c r="BP21">
        <v>0</v>
      </c>
      <c r="BQ21">
        <v>0</v>
      </c>
      <c r="BR21">
        <v>0</v>
      </c>
      <c r="BS21">
        <v>0</v>
      </c>
      <c r="BT21">
        <v>0</v>
      </c>
      <c r="BU21">
        <v>0</v>
      </c>
      <c r="BV21">
        <v>0</v>
      </c>
      <c r="BW21">
        <v>0</v>
      </c>
      <c r="CX21">
        <f>Y21*Source!I110</f>
        <v>0</v>
      </c>
      <c r="CY21">
        <f>AA21</f>
        <v>92113.04</v>
      </c>
      <c r="CZ21">
        <f>AE21</f>
        <v>10315.01</v>
      </c>
      <c r="DA21">
        <f>AI21</f>
        <v>8.93</v>
      </c>
      <c r="DB21">
        <f>ROUND((ROUND(AT21*CZ21,2)*0),1)</f>
        <v>0</v>
      </c>
      <c r="DC21">
        <f>ROUND((ROUND(AT21*AG21,2)*0),1)</f>
        <v>0</v>
      </c>
    </row>
    <row r="22" spans="1:107" x14ac:dyDescent="0.2">
      <c r="A22">
        <f>ROW(Source!A110)</f>
        <v>110</v>
      </c>
      <c r="B22">
        <v>47538294</v>
      </c>
      <c r="C22">
        <v>47539094</v>
      </c>
      <c r="D22">
        <v>46087384</v>
      </c>
      <c r="E22">
        <v>1</v>
      </c>
      <c r="F22">
        <v>1</v>
      </c>
      <c r="G22">
        <v>1</v>
      </c>
      <c r="H22">
        <v>3</v>
      </c>
      <c r="I22" t="s">
        <v>443</v>
      </c>
      <c r="J22" t="s">
        <v>444</v>
      </c>
      <c r="K22" t="s">
        <v>445</v>
      </c>
      <c r="L22">
        <v>1348</v>
      </c>
      <c r="N22">
        <v>1009</v>
      </c>
      <c r="O22" t="s">
        <v>28</v>
      </c>
      <c r="P22" t="s">
        <v>28</v>
      </c>
      <c r="Q22">
        <v>1000</v>
      </c>
      <c r="W22">
        <v>0</v>
      </c>
      <c r="X22">
        <v>602725004</v>
      </c>
      <c r="Y22">
        <v>0</v>
      </c>
      <c r="AA22">
        <v>156758.76</v>
      </c>
      <c r="AB22">
        <v>0</v>
      </c>
      <c r="AC22">
        <v>0</v>
      </c>
      <c r="AD22">
        <v>0</v>
      </c>
      <c r="AE22">
        <v>10068</v>
      </c>
      <c r="AF22">
        <v>0</v>
      </c>
      <c r="AG22">
        <v>0</v>
      </c>
      <c r="AH22">
        <v>0</v>
      </c>
      <c r="AI22">
        <v>15.57</v>
      </c>
      <c r="AJ22">
        <v>1</v>
      </c>
      <c r="AK22">
        <v>1</v>
      </c>
      <c r="AL22">
        <v>1</v>
      </c>
      <c r="AN22">
        <v>0</v>
      </c>
      <c r="AO22">
        <v>1</v>
      </c>
      <c r="AP22">
        <v>1</v>
      </c>
      <c r="AQ22">
        <v>0</v>
      </c>
      <c r="AR22">
        <v>0</v>
      </c>
      <c r="AS22" t="s">
        <v>5</v>
      </c>
      <c r="AT22">
        <v>3.0000000000000001E-3</v>
      </c>
      <c r="AU22" t="s">
        <v>116</v>
      </c>
      <c r="AV22">
        <v>0</v>
      </c>
      <c r="AW22">
        <v>2</v>
      </c>
      <c r="AX22">
        <v>47539107</v>
      </c>
      <c r="AY22">
        <v>1</v>
      </c>
      <c r="AZ22">
        <v>0</v>
      </c>
      <c r="BA22">
        <v>22</v>
      </c>
      <c r="BB22">
        <v>0</v>
      </c>
      <c r="BC22">
        <v>0</v>
      </c>
      <c r="BD22">
        <v>0</v>
      </c>
      <c r="BE22">
        <v>0</v>
      </c>
      <c r="BF22">
        <v>0</v>
      </c>
      <c r="BG22">
        <v>0</v>
      </c>
      <c r="BH22">
        <v>0</v>
      </c>
      <c r="BI22">
        <v>0</v>
      </c>
      <c r="BJ22">
        <v>0</v>
      </c>
      <c r="BK22">
        <v>0</v>
      </c>
      <c r="BL22">
        <v>0</v>
      </c>
      <c r="BM22">
        <v>0</v>
      </c>
      <c r="BN22">
        <v>0</v>
      </c>
      <c r="BO22">
        <v>0</v>
      </c>
      <c r="BP22">
        <v>0</v>
      </c>
      <c r="BQ22">
        <v>0</v>
      </c>
      <c r="BR22">
        <v>0</v>
      </c>
      <c r="BS22">
        <v>0</v>
      </c>
      <c r="BT22">
        <v>0</v>
      </c>
      <c r="BU22">
        <v>0</v>
      </c>
      <c r="BV22">
        <v>0</v>
      </c>
      <c r="BW22">
        <v>0</v>
      </c>
      <c r="CX22">
        <f>Y22*Source!I110</f>
        <v>0</v>
      </c>
      <c r="CY22">
        <f>AA22</f>
        <v>156758.76</v>
      </c>
      <c r="CZ22">
        <f>AE22</f>
        <v>10068</v>
      </c>
      <c r="DA22">
        <f>AI22</f>
        <v>15.57</v>
      </c>
      <c r="DB22">
        <f>ROUND((ROUND(AT22*CZ22,2)*0),1)</f>
        <v>0</v>
      </c>
      <c r="DC22">
        <f>ROUND((ROUND(AT22*AG22,2)*0),1)</f>
        <v>0</v>
      </c>
    </row>
    <row r="23" spans="1:107" x14ac:dyDescent="0.2">
      <c r="A23">
        <f>ROW(Source!A110)</f>
        <v>110</v>
      </c>
      <c r="B23">
        <v>47538294</v>
      </c>
      <c r="C23">
        <v>47539094</v>
      </c>
      <c r="D23">
        <v>46116220</v>
      </c>
      <c r="E23">
        <v>1</v>
      </c>
      <c r="F23">
        <v>1</v>
      </c>
      <c r="G23">
        <v>1</v>
      </c>
      <c r="H23">
        <v>3</v>
      </c>
      <c r="I23" t="s">
        <v>446</v>
      </c>
      <c r="J23" t="s">
        <v>447</v>
      </c>
      <c r="K23" t="s">
        <v>448</v>
      </c>
      <c r="L23">
        <v>1371</v>
      </c>
      <c r="N23">
        <v>1013</v>
      </c>
      <c r="O23" t="s">
        <v>201</v>
      </c>
      <c r="P23" t="s">
        <v>201</v>
      </c>
      <c r="Q23">
        <v>1</v>
      </c>
      <c r="W23">
        <v>0</v>
      </c>
      <c r="X23">
        <v>-1153588630</v>
      </c>
      <c r="Y23">
        <v>0</v>
      </c>
      <c r="AA23">
        <v>456.96</v>
      </c>
      <c r="AB23">
        <v>0</v>
      </c>
      <c r="AC23">
        <v>0</v>
      </c>
      <c r="AD23">
        <v>0</v>
      </c>
      <c r="AE23">
        <v>110.11</v>
      </c>
      <c r="AF23">
        <v>0</v>
      </c>
      <c r="AG23">
        <v>0</v>
      </c>
      <c r="AH23">
        <v>0</v>
      </c>
      <c r="AI23">
        <v>4.1500000000000004</v>
      </c>
      <c r="AJ23">
        <v>1</v>
      </c>
      <c r="AK23">
        <v>1</v>
      </c>
      <c r="AL23">
        <v>1</v>
      </c>
      <c r="AN23">
        <v>0</v>
      </c>
      <c r="AO23">
        <v>1</v>
      </c>
      <c r="AP23">
        <v>1</v>
      </c>
      <c r="AQ23">
        <v>0</v>
      </c>
      <c r="AR23">
        <v>0</v>
      </c>
      <c r="AS23" t="s">
        <v>5</v>
      </c>
      <c r="AT23">
        <v>0.27</v>
      </c>
      <c r="AU23" t="s">
        <v>116</v>
      </c>
      <c r="AV23">
        <v>0</v>
      </c>
      <c r="AW23">
        <v>2</v>
      </c>
      <c r="AX23">
        <v>47539109</v>
      </c>
      <c r="AY23">
        <v>1</v>
      </c>
      <c r="AZ23">
        <v>0</v>
      </c>
      <c r="BA23">
        <v>24</v>
      </c>
      <c r="BB23">
        <v>0</v>
      </c>
      <c r="BC23">
        <v>0</v>
      </c>
      <c r="BD23">
        <v>0</v>
      </c>
      <c r="BE23">
        <v>0</v>
      </c>
      <c r="BF23">
        <v>0</v>
      </c>
      <c r="BG23">
        <v>0</v>
      </c>
      <c r="BH23">
        <v>0</v>
      </c>
      <c r="BI23">
        <v>0</v>
      </c>
      <c r="BJ23">
        <v>0</v>
      </c>
      <c r="BK23">
        <v>0</v>
      </c>
      <c r="BL23">
        <v>0</v>
      </c>
      <c r="BM23">
        <v>0</v>
      </c>
      <c r="BN23">
        <v>0</v>
      </c>
      <c r="BO23">
        <v>0</v>
      </c>
      <c r="BP23">
        <v>0</v>
      </c>
      <c r="BQ23">
        <v>0</v>
      </c>
      <c r="BR23">
        <v>0</v>
      </c>
      <c r="BS23">
        <v>0</v>
      </c>
      <c r="BT23">
        <v>0</v>
      </c>
      <c r="BU23">
        <v>0</v>
      </c>
      <c r="BV23">
        <v>0</v>
      </c>
      <c r="BW23">
        <v>0</v>
      </c>
      <c r="CX23">
        <f>Y23*Source!I110</f>
        <v>0</v>
      </c>
      <c r="CY23">
        <f>AA23</f>
        <v>456.96</v>
      </c>
      <c r="CZ23">
        <f>AE23</f>
        <v>110.11</v>
      </c>
      <c r="DA23">
        <f>AI23</f>
        <v>4.1500000000000004</v>
      </c>
      <c r="DB23">
        <f>ROUND((ROUND(AT23*CZ23,2)*0),1)</f>
        <v>0</v>
      </c>
      <c r="DC23">
        <f>ROUND((ROUND(AT23*AG23,2)*0),1)</f>
        <v>0</v>
      </c>
    </row>
    <row r="24" spans="1:107" x14ac:dyDescent="0.2">
      <c r="A24">
        <f>ROW(Source!A180)</f>
        <v>180</v>
      </c>
      <c r="B24">
        <v>47538294</v>
      </c>
      <c r="C24">
        <v>47539110</v>
      </c>
      <c r="D24">
        <v>44457711</v>
      </c>
      <c r="E24">
        <v>52</v>
      </c>
      <c r="F24">
        <v>1</v>
      </c>
      <c r="G24">
        <v>1</v>
      </c>
      <c r="H24">
        <v>1</v>
      </c>
      <c r="I24" t="s">
        <v>449</v>
      </c>
      <c r="J24" t="s">
        <v>5</v>
      </c>
      <c r="K24" t="s">
        <v>450</v>
      </c>
      <c r="L24">
        <v>1191</v>
      </c>
      <c r="N24">
        <v>1013</v>
      </c>
      <c r="O24" t="s">
        <v>413</v>
      </c>
      <c r="P24" t="s">
        <v>413</v>
      </c>
      <c r="Q24">
        <v>1</v>
      </c>
      <c r="W24">
        <v>0</v>
      </c>
      <c r="X24">
        <v>1069510174</v>
      </c>
      <c r="Y24">
        <v>16.099999999999998</v>
      </c>
      <c r="AA24">
        <v>0</v>
      </c>
      <c r="AB24">
        <v>0</v>
      </c>
      <c r="AC24">
        <v>0</v>
      </c>
      <c r="AD24">
        <v>9.6199999999999992</v>
      </c>
      <c r="AE24">
        <v>0</v>
      </c>
      <c r="AF24">
        <v>0</v>
      </c>
      <c r="AG24">
        <v>0</v>
      </c>
      <c r="AH24">
        <v>9.6199999999999992</v>
      </c>
      <c r="AI24">
        <v>1</v>
      </c>
      <c r="AJ24">
        <v>1</v>
      </c>
      <c r="AK24">
        <v>1</v>
      </c>
      <c r="AL24">
        <v>1</v>
      </c>
      <c r="AN24">
        <v>0</v>
      </c>
      <c r="AO24">
        <v>1</v>
      </c>
      <c r="AP24">
        <v>1</v>
      </c>
      <c r="AQ24">
        <v>0</v>
      </c>
      <c r="AR24">
        <v>0</v>
      </c>
      <c r="AS24" t="s">
        <v>5</v>
      </c>
      <c r="AT24">
        <v>14</v>
      </c>
      <c r="AU24" t="s">
        <v>128</v>
      </c>
      <c r="AV24">
        <v>1</v>
      </c>
      <c r="AW24">
        <v>2</v>
      </c>
      <c r="AX24">
        <v>47539113</v>
      </c>
      <c r="AY24">
        <v>1</v>
      </c>
      <c r="AZ24">
        <v>0</v>
      </c>
      <c r="BA24">
        <v>25</v>
      </c>
      <c r="BB24">
        <v>0</v>
      </c>
      <c r="BC24">
        <v>0</v>
      </c>
      <c r="BD24">
        <v>0</v>
      </c>
      <c r="BE24">
        <v>0</v>
      </c>
      <c r="BF24">
        <v>0</v>
      </c>
      <c r="BG24">
        <v>0</v>
      </c>
      <c r="BH24">
        <v>0</v>
      </c>
      <c r="BI24">
        <v>0</v>
      </c>
      <c r="BJ24">
        <v>0</v>
      </c>
      <c r="BK24">
        <v>0</v>
      </c>
      <c r="BL24">
        <v>0</v>
      </c>
      <c r="BM24">
        <v>0</v>
      </c>
      <c r="BN24">
        <v>0</v>
      </c>
      <c r="BO24">
        <v>0</v>
      </c>
      <c r="BP24">
        <v>0</v>
      </c>
      <c r="BQ24">
        <v>0</v>
      </c>
      <c r="BR24">
        <v>0</v>
      </c>
      <c r="BS24">
        <v>0</v>
      </c>
      <c r="BT24">
        <v>0</v>
      </c>
      <c r="BU24">
        <v>0</v>
      </c>
      <c r="BV24">
        <v>0</v>
      </c>
      <c r="BW24">
        <v>0</v>
      </c>
      <c r="CX24">
        <f>Y24*Source!I180</f>
        <v>0</v>
      </c>
      <c r="CY24">
        <f>AD24</f>
        <v>9.6199999999999992</v>
      </c>
      <c r="CZ24">
        <f>AH24</f>
        <v>9.6199999999999992</v>
      </c>
      <c r="DA24">
        <f>AL24</f>
        <v>1</v>
      </c>
      <c r="DB24">
        <f>ROUND((ROUND(AT24*CZ24,2)*1.15),1)</f>
        <v>154.9</v>
      </c>
      <c r="DC24">
        <f>ROUND((ROUND(AT24*AG24,2)*1.15),1)</f>
        <v>0</v>
      </c>
    </row>
    <row r="25" spans="1:107" x14ac:dyDescent="0.2">
      <c r="A25">
        <f>ROW(Source!A180)</f>
        <v>180</v>
      </c>
      <c r="B25">
        <v>47538294</v>
      </c>
      <c r="C25">
        <v>47539110</v>
      </c>
      <c r="D25">
        <v>44479628</v>
      </c>
      <c r="E25">
        <v>1</v>
      </c>
      <c r="F25">
        <v>1</v>
      </c>
      <c r="G25">
        <v>1</v>
      </c>
      <c r="H25">
        <v>3</v>
      </c>
      <c r="I25" t="s">
        <v>133</v>
      </c>
      <c r="J25" t="s">
        <v>135</v>
      </c>
      <c r="K25" t="s">
        <v>134</v>
      </c>
      <c r="L25">
        <v>1348</v>
      </c>
      <c r="N25">
        <v>1009</v>
      </c>
      <c r="O25" t="s">
        <v>28</v>
      </c>
      <c r="P25" t="s">
        <v>28</v>
      </c>
      <c r="Q25">
        <v>1000</v>
      </c>
      <c r="W25">
        <v>0</v>
      </c>
      <c r="X25">
        <v>-1969975926</v>
      </c>
      <c r="Y25">
        <v>4.0278000000000001E-2</v>
      </c>
      <c r="AA25">
        <v>3248.36</v>
      </c>
      <c r="AB25">
        <v>0</v>
      </c>
      <c r="AC25">
        <v>0</v>
      </c>
      <c r="AD25">
        <v>0</v>
      </c>
      <c r="AE25">
        <v>712.36</v>
      </c>
      <c r="AF25">
        <v>0</v>
      </c>
      <c r="AG25">
        <v>0</v>
      </c>
      <c r="AH25">
        <v>0</v>
      </c>
      <c r="AI25">
        <v>4.5599999999999996</v>
      </c>
      <c r="AJ25">
        <v>1</v>
      </c>
      <c r="AK25">
        <v>1</v>
      </c>
      <c r="AL25">
        <v>1</v>
      </c>
      <c r="AN25">
        <v>0</v>
      </c>
      <c r="AO25">
        <v>0</v>
      </c>
      <c r="AP25">
        <v>0</v>
      </c>
      <c r="AQ25">
        <v>0</v>
      </c>
      <c r="AR25">
        <v>0</v>
      </c>
      <c r="AS25" t="s">
        <v>5</v>
      </c>
      <c r="AT25">
        <v>4.0278000000000001E-2</v>
      </c>
      <c r="AU25" t="s">
        <v>5</v>
      </c>
      <c r="AV25">
        <v>0</v>
      </c>
      <c r="AW25">
        <v>1</v>
      </c>
      <c r="AX25">
        <v>-1</v>
      </c>
      <c r="AY25">
        <v>0</v>
      </c>
      <c r="AZ25">
        <v>0</v>
      </c>
      <c r="BA25" t="s">
        <v>5</v>
      </c>
      <c r="BB25">
        <v>0</v>
      </c>
      <c r="BC25">
        <v>0</v>
      </c>
      <c r="BD25">
        <v>0</v>
      </c>
      <c r="BE25">
        <v>0</v>
      </c>
      <c r="BF25">
        <v>0</v>
      </c>
      <c r="BG25">
        <v>0</v>
      </c>
      <c r="BH25">
        <v>0</v>
      </c>
      <c r="BI25">
        <v>0</v>
      </c>
      <c r="BJ25">
        <v>0</v>
      </c>
      <c r="BK25">
        <v>0</v>
      </c>
      <c r="BL25">
        <v>0</v>
      </c>
      <c r="BM25">
        <v>0</v>
      </c>
      <c r="BN25">
        <v>0</v>
      </c>
      <c r="BO25">
        <v>0</v>
      </c>
      <c r="BP25">
        <v>0</v>
      </c>
      <c r="BQ25">
        <v>0</v>
      </c>
      <c r="BR25">
        <v>0</v>
      </c>
      <c r="BS25">
        <v>0</v>
      </c>
      <c r="BT25">
        <v>0</v>
      </c>
      <c r="BU25">
        <v>0</v>
      </c>
      <c r="BV25">
        <v>0</v>
      </c>
      <c r="BW25">
        <v>0</v>
      </c>
      <c r="CX25">
        <f>Y25*Source!I180</f>
        <v>0</v>
      </c>
      <c r="CY25">
        <f>AA25</f>
        <v>3248.36</v>
      </c>
      <c r="CZ25">
        <f>AE25</f>
        <v>712.36</v>
      </c>
      <c r="DA25">
        <f>AI25</f>
        <v>4.5599999999999996</v>
      </c>
      <c r="DB25">
        <f>ROUND(ROUND(AT25*CZ25,2),1)</f>
        <v>28.7</v>
      </c>
      <c r="DC25">
        <f>ROUND(ROUND(AT25*AG25,2),1)</f>
        <v>0</v>
      </c>
    </row>
    <row r="26" spans="1:107" x14ac:dyDescent="0.2">
      <c r="A26">
        <f>ROW(Source!A217)</f>
        <v>217</v>
      </c>
      <c r="B26">
        <v>47538294</v>
      </c>
      <c r="C26">
        <v>47539115</v>
      </c>
      <c r="D26">
        <v>44457699</v>
      </c>
      <c r="E26">
        <v>52</v>
      </c>
      <c r="F26">
        <v>1</v>
      </c>
      <c r="G26">
        <v>1</v>
      </c>
      <c r="H26">
        <v>1</v>
      </c>
      <c r="I26" t="s">
        <v>451</v>
      </c>
      <c r="J26" t="s">
        <v>5</v>
      </c>
      <c r="K26" t="s">
        <v>452</v>
      </c>
      <c r="L26">
        <v>1191</v>
      </c>
      <c r="N26">
        <v>1013</v>
      </c>
      <c r="O26" t="s">
        <v>413</v>
      </c>
      <c r="P26" t="s">
        <v>413</v>
      </c>
      <c r="Q26">
        <v>1</v>
      </c>
      <c r="W26">
        <v>0</v>
      </c>
      <c r="X26">
        <v>-1081351934</v>
      </c>
      <c r="Y26">
        <v>117.82899999999998</v>
      </c>
      <c r="AA26">
        <v>0</v>
      </c>
      <c r="AB26">
        <v>0</v>
      </c>
      <c r="AC26">
        <v>0</v>
      </c>
      <c r="AD26">
        <v>9.4</v>
      </c>
      <c r="AE26">
        <v>0</v>
      </c>
      <c r="AF26">
        <v>0</v>
      </c>
      <c r="AG26">
        <v>0</v>
      </c>
      <c r="AH26">
        <v>9.4</v>
      </c>
      <c r="AI26">
        <v>1</v>
      </c>
      <c r="AJ26">
        <v>1</v>
      </c>
      <c r="AK26">
        <v>1</v>
      </c>
      <c r="AL26">
        <v>1</v>
      </c>
      <c r="AN26">
        <v>0</v>
      </c>
      <c r="AO26">
        <v>1</v>
      </c>
      <c r="AP26">
        <v>1</v>
      </c>
      <c r="AQ26">
        <v>0</v>
      </c>
      <c r="AR26">
        <v>0</v>
      </c>
      <c r="AS26" t="s">
        <v>5</v>
      </c>
      <c r="AT26">
        <v>102.46</v>
      </c>
      <c r="AU26" t="s">
        <v>128</v>
      </c>
      <c r="AV26">
        <v>1</v>
      </c>
      <c r="AW26">
        <v>2</v>
      </c>
      <c r="AX26">
        <v>47539121</v>
      </c>
      <c r="AY26">
        <v>1</v>
      </c>
      <c r="AZ26">
        <v>0</v>
      </c>
      <c r="BA26">
        <v>26</v>
      </c>
      <c r="BB26">
        <v>0</v>
      </c>
      <c r="BC26">
        <v>0</v>
      </c>
      <c r="BD26">
        <v>0</v>
      </c>
      <c r="BE26">
        <v>0</v>
      </c>
      <c r="BF26">
        <v>0</v>
      </c>
      <c r="BG26">
        <v>0</v>
      </c>
      <c r="BH26">
        <v>0</v>
      </c>
      <c r="BI26">
        <v>0</v>
      </c>
      <c r="BJ26">
        <v>0</v>
      </c>
      <c r="BK26">
        <v>0</v>
      </c>
      <c r="BL26">
        <v>0</v>
      </c>
      <c r="BM26">
        <v>0</v>
      </c>
      <c r="BN26">
        <v>0</v>
      </c>
      <c r="BO26">
        <v>0</v>
      </c>
      <c r="BP26">
        <v>0</v>
      </c>
      <c r="BQ26">
        <v>0</v>
      </c>
      <c r="BR26">
        <v>0</v>
      </c>
      <c r="BS26">
        <v>0</v>
      </c>
      <c r="BT26">
        <v>0</v>
      </c>
      <c r="BU26">
        <v>0</v>
      </c>
      <c r="BV26">
        <v>0</v>
      </c>
      <c r="BW26">
        <v>0</v>
      </c>
      <c r="CX26">
        <f>Y26*Source!I217</f>
        <v>0</v>
      </c>
      <c r="CY26">
        <f>AD26</f>
        <v>9.4</v>
      </c>
      <c r="CZ26">
        <f>AH26</f>
        <v>9.4</v>
      </c>
      <c r="DA26">
        <f>AL26</f>
        <v>1</v>
      </c>
      <c r="DB26">
        <f>ROUND((ROUND(AT26*CZ26,2)*1.15),1)</f>
        <v>1107.5999999999999</v>
      </c>
      <c r="DC26">
        <f>ROUND((ROUND(AT26*AG26,2)*1.15),1)</f>
        <v>0</v>
      </c>
    </row>
    <row r="27" spans="1:107" x14ac:dyDescent="0.2">
      <c r="A27">
        <f>ROW(Source!A217)</f>
        <v>217</v>
      </c>
      <c r="B27">
        <v>47538294</v>
      </c>
      <c r="C27">
        <v>47539115</v>
      </c>
      <c r="D27">
        <v>44457864</v>
      </c>
      <c r="E27">
        <v>52</v>
      </c>
      <c r="F27">
        <v>1</v>
      </c>
      <c r="G27">
        <v>1</v>
      </c>
      <c r="H27">
        <v>1</v>
      </c>
      <c r="I27" t="s">
        <v>416</v>
      </c>
      <c r="J27" t="s">
        <v>5</v>
      </c>
      <c r="K27" t="s">
        <v>417</v>
      </c>
      <c r="L27">
        <v>1191</v>
      </c>
      <c r="N27">
        <v>1013</v>
      </c>
      <c r="O27" t="s">
        <v>413</v>
      </c>
      <c r="P27" t="s">
        <v>413</v>
      </c>
      <c r="Q27">
        <v>1</v>
      </c>
      <c r="W27">
        <v>0</v>
      </c>
      <c r="X27">
        <v>-1417349443</v>
      </c>
      <c r="Y27">
        <v>5.34</v>
      </c>
      <c r="AA27">
        <v>0</v>
      </c>
      <c r="AB27">
        <v>0</v>
      </c>
      <c r="AC27">
        <v>0</v>
      </c>
      <c r="AD27">
        <v>0</v>
      </c>
      <c r="AE27">
        <v>0</v>
      </c>
      <c r="AF27">
        <v>0</v>
      </c>
      <c r="AG27">
        <v>0</v>
      </c>
      <c r="AH27">
        <v>0</v>
      </c>
      <c r="AI27">
        <v>1</v>
      </c>
      <c r="AJ27">
        <v>1</v>
      </c>
      <c r="AK27">
        <v>1</v>
      </c>
      <c r="AL27">
        <v>1</v>
      </c>
      <c r="AN27">
        <v>0</v>
      </c>
      <c r="AO27">
        <v>1</v>
      </c>
      <c r="AP27">
        <v>0</v>
      </c>
      <c r="AQ27">
        <v>0</v>
      </c>
      <c r="AR27">
        <v>0</v>
      </c>
      <c r="AS27" t="s">
        <v>5</v>
      </c>
      <c r="AT27">
        <v>5.34</v>
      </c>
      <c r="AU27" t="s">
        <v>5</v>
      </c>
      <c r="AV27">
        <v>2</v>
      </c>
      <c r="AW27">
        <v>2</v>
      </c>
      <c r="AX27">
        <v>47539122</v>
      </c>
      <c r="AY27">
        <v>1</v>
      </c>
      <c r="AZ27">
        <v>2048</v>
      </c>
      <c r="BA27">
        <v>27</v>
      </c>
      <c r="BB27">
        <v>0</v>
      </c>
      <c r="BC27">
        <v>0</v>
      </c>
      <c r="BD27">
        <v>0</v>
      </c>
      <c r="BE27">
        <v>0</v>
      </c>
      <c r="BF27">
        <v>0</v>
      </c>
      <c r="BG27">
        <v>0</v>
      </c>
      <c r="BH27">
        <v>0</v>
      </c>
      <c r="BI27">
        <v>0</v>
      </c>
      <c r="BJ27">
        <v>0</v>
      </c>
      <c r="BK27">
        <v>0</v>
      </c>
      <c r="BL27">
        <v>0</v>
      </c>
      <c r="BM27">
        <v>0</v>
      </c>
      <c r="BN27">
        <v>0</v>
      </c>
      <c r="BO27">
        <v>0</v>
      </c>
      <c r="BP27">
        <v>0</v>
      </c>
      <c r="BQ27">
        <v>0</v>
      </c>
      <c r="BR27">
        <v>0</v>
      </c>
      <c r="BS27">
        <v>0</v>
      </c>
      <c r="BT27">
        <v>0</v>
      </c>
      <c r="BU27">
        <v>0</v>
      </c>
      <c r="BV27">
        <v>0</v>
      </c>
      <c r="BW27">
        <v>0</v>
      </c>
      <c r="CX27">
        <f>Y27*Source!I217</f>
        <v>0</v>
      </c>
      <c r="CY27">
        <f>AD27</f>
        <v>0</v>
      </c>
      <c r="CZ27">
        <f>AH27</f>
        <v>0</v>
      </c>
      <c r="DA27">
        <f>AL27</f>
        <v>1</v>
      </c>
      <c r="DB27">
        <f>ROUND(ROUND(AT27*CZ27,2),1)</f>
        <v>0</v>
      </c>
      <c r="DC27">
        <f>ROUND(ROUND(AT27*AG27,2),1)</f>
        <v>0</v>
      </c>
    </row>
    <row r="28" spans="1:107" x14ac:dyDescent="0.2">
      <c r="A28">
        <f>ROW(Source!A217)</f>
        <v>217</v>
      </c>
      <c r="B28">
        <v>47538294</v>
      </c>
      <c r="C28">
        <v>47539115</v>
      </c>
      <c r="D28">
        <v>44674653</v>
      </c>
      <c r="E28">
        <v>1</v>
      </c>
      <c r="F28">
        <v>1</v>
      </c>
      <c r="G28">
        <v>1</v>
      </c>
      <c r="H28">
        <v>2</v>
      </c>
      <c r="I28" t="s">
        <v>418</v>
      </c>
      <c r="J28" t="s">
        <v>419</v>
      </c>
      <c r="K28" t="s">
        <v>420</v>
      </c>
      <c r="L28">
        <v>1368</v>
      </c>
      <c r="N28">
        <v>1011</v>
      </c>
      <c r="O28" t="s">
        <v>421</v>
      </c>
      <c r="P28" t="s">
        <v>421</v>
      </c>
      <c r="Q28">
        <v>1</v>
      </c>
      <c r="W28">
        <v>0</v>
      </c>
      <c r="X28">
        <v>239474051</v>
      </c>
      <c r="Y28">
        <v>0.95</v>
      </c>
      <c r="AA28">
        <v>0</v>
      </c>
      <c r="AB28">
        <v>447.64</v>
      </c>
      <c r="AC28">
        <v>443.21</v>
      </c>
      <c r="AD28">
        <v>0</v>
      </c>
      <c r="AE28">
        <v>0</v>
      </c>
      <c r="AF28">
        <v>31.26</v>
      </c>
      <c r="AG28">
        <v>13.5</v>
      </c>
      <c r="AH28">
        <v>0</v>
      </c>
      <c r="AI28">
        <v>1</v>
      </c>
      <c r="AJ28">
        <v>14.32</v>
      </c>
      <c r="AK28">
        <v>32.83</v>
      </c>
      <c r="AL28">
        <v>1</v>
      </c>
      <c r="AN28">
        <v>0</v>
      </c>
      <c r="AO28">
        <v>1</v>
      </c>
      <c r="AP28">
        <v>1</v>
      </c>
      <c r="AQ28">
        <v>0</v>
      </c>
      <c r="AR28">
        <v>0</v>
      </c>
      <c r="AS28" t="s">
        <v>5</v>
      </c>
      <c r="AT28">
        <v>0.76</v>
      </c>
      <c r="AU28" t="s">
        <v>127</v>
      </c>
      <c r="AV28">
        <v>0</v>
      </c>
      <c r="AW28">
        <v>2</v>
      </c>
      <c r="AX28">
        <v>47539123</v>
      </c>
      <c r="AY28">
        <v>1</v>
      </c>
      <c r="AZ28">
        <v>0</v>
      </c>
      <c r="BA28">
        <v>28</v>
      </c>
      <c r="BB28">
        <v>0</v>
      </c>
      <c r="BC28">
        <v>0</v>
      </c>
      <c r="BD28">
        <v>0</v>
      </c>
      <c r="BE28">
        <v>0</v>
      </c>
      <c r="BF28">
        <v>0</v>
      </c>
      <c r="BG28">
        <v>0</v>
      </c>
      <c r="BH28">
        <v>0</v>
      </c>
      <c r="BI28">
        <v>0</v>
      </c>
      <c r="BJ28">
        <v>0</v>
      </c>
      <c r="BK28">
        <v>0</v>
      </c>
      <c r="BL28">
        <v>0</v>
      </c>
      <c r="BM28">
        <v>0</v>
      </c>
      <c r="BN28">
        <v>0</v>
      </c>
      <c r="BO28">
        <v>0</v>
      </c>
      <c r="BP28">
        <v>0</v>
      </c>
      <c r="BQ28">
        <v>0</v>
      </c>
      <c r="BR28">
        <v>0</v>
      </c>
      <c r="BS28">
        <v>0</v>
      </c>
      <c r="BT28">
        <v>0</v>
      </c>
      <c r="BU28">
        <v>0</v>
      </c>
      <c r="BV28">
        <v>0</v>
      </c>
      <c r="BW28">
        <v>0</v>
      </c>
      <c r="CX28">
        <f>Y28*Source!I217</f>
        <v>0</v>
      </c>
      <c r="CY28">
        <f>AB28</f>
        <v>447.64</v>
      </c>
      <c r="CZ28">
        <f>AF28</f>
        <v>31.26</v>
      </c>
      <c r="DA28">
        <f>AJ28</f>
        <v>14.32</v>
      </c>
      <c r="DB28">
        <f>ROUND((ROUND(AT28*CZ28,2)*1.25),1)</f>
        <v>29.7</v>
      </c>
      <c r="DC28">
        <f>ROUND((ROUND(AT28*AG28,2)*1.25),1)</f>
        <v>12.8</v>
      </c>
    </row>
    <row r="29" spans="1:107" x14ac:dyDescent="0.2">
      <c r="A29">
        <f>ROW(Source!A217)</f>
        <v>217</v>
      </c>
      <c r="B29">
        <v>47538294</v>
      </c>
      <c r="C29">
        <v>47539115</v>
      </c>
      <c r="D29">
        <v>44675658</v>
      </c>
      <c r="E29">
        <v>1</v>
      </c>
      <c r="F29">
        <v>1</v>
      </c>
      <c r="G29">
        <v>1</v>
      </c>
      <c r="H29">
        <v>2</v>
      </c>
      <c r="I29" t="s">
        <v>434</v>
      </c>
      <c r="J29" t="s">
        <v>435</v>
      </c>
      <c r="K29" t="s">
        <v>436</v>
      </c>
      <c r="L29">
        <v>1368</v>
      </c>
      <c r="N29">
        <v>1011</v>
      </c>
      <c r="O29" t="s">
        <v>421</v>
      </c>
      <c r="P29" t="s">
        <v>421</v>
      </c>
      <c r="Q29">
        <v>1</v>
      </c>
      <c r="W29">
        <v>0</v>
      </c>
      <c r="X29">
        <v>-922938010</v>
      </c>
      <c r="Y29">
        <v>5.7249999999999996</v>
      </c>
      <c r="AA29">
        <v>0</v>
      </c>
      <c r="AB29">
        <v>795.09</v>
      </c>
      <c r="AC29">
        <v>380.83</v>
      </c>
      <c r="AD29">
        <v>0</v>
      </c>
      <c r="AE29">
        <v>0</v>
      </c>
      <c r="AF29">
        <v>65.709999999999994</v>
      </c>
      <c r="AG29">
        <v>11.6</v>
      </c>
      <c r="AH29">
        <v>0</v>
      </c>
      <c r="AI29">
        <v>1</v>
      </c>
      <c r="AJ29">
        <v>12.1</v>
      </c>
      <c r="AK29">
        <v>32.83</v>
      </c>
      <c r="AL29">
        <v>1</v>
      </c>
      <c r="AN29">
        <v>0</v>
      </c>
      <c r="AO29">
        <v>1</v>
      </c>
      <c r="AP29">
        <v>1</v>
      </c>
      <c r="AQ29">
        <v>0</v>
      </c>
      <c r="AR29">
        <v>0</v>
      </c>
      <c r="AS29" t="s">
        <v>5</v>
      </c>
      <c r="AT29">
        <v>4.58</v>
      </c>
      <c r="AU29" t="s">
        <v>127</v>
      </c>
      <c r="AV29">
        <v>0</v>
      </c>
      <c r="AW29">
        <v>2</v>
      </c>
      <c r="AX29">
        <v>47539124</v>
      </c>
      <c r="AY29">
        <v>1</v>
      </c>
      <c r="AZ29">
        <v>0</v>
      </c>
      <c r="BA29">
        <v>29</v>
      </c>
      <c r="BB29">
        <v>0</v>
      </c>
      <c r="BC29">
        <v>0</v>
      </c>
      <c r="BD29">
        <v>0</v>
      </c>
      <c r="BE29">
        <v>0</v>
      </c>
      <c r="BF29">
        <v>0</v>
      </c>
      <c r="BG29">
        <v>0</v>
      </c>
      <c r="BH29">
        <v>0</v>
      </c>
      <c r="BI29">
        <v>0</v>
      </c>
      <c r="BJ29">
        <v>0</v>
      </c>
      <c r="BK29">
        <v>0</v>
      </c>
      <c r="BL29">
        <v>0</v>
      </c>
      <c r="BM29">
        <v>0</v>
      </c>
      <c r="BN29">
        <v>0</v>
      </c>
      <c r="BO29">
        <v>0</v>
      </c>
      <c r="BP29">
        <v>0</v>
      </c>
      <c r="BQ29">
        <v>0</v>
      </c>
      <c r="BR29">
        <v>0</v>
      </c>
      <c r="BS29">
        <v>0</v>
      </c>
      <c r="BT29">
        <v>0</v>
      </c>
      <c r="BU29">
        <v>0</v>
      </c>
      <c r="BV29">
        <v>0</v>
      </c>
      <c r="BW29">
        <v>0</v>
      </c>
      <c r="CX29">
        <f>Y29*Source!I217</f>
        <v>0</v>
      </c>
      <c r="CY29">
        <f>AB29</f>
        <v>795.09</v>
      </c>
      <c r="CZ29">
        <f>AF29</f>
        <v>65.709999999999994</v>
      </c>
      <c r="DA29">
        <f>AJ29</f>
        <v>12.1</v>
      </c>
      <c r="DB29">
        <f>ROUND((ROUND(AT29*CZ29,2)*1.25),1)</f>
        <v>376.2</v>
      </c>
      <c r="DC29">
        <f>ROUND((ROUND(AT29*AG29,2)*1.25),1)</f>
        <v>66.400000000000006</v>
      </c>
    </row>
    <row r="30" spans="1:107" x14ac:dyDescent="0.2">
      <c r="A30">
        <f>ROW(Source!A217)</f>
        <v>217</v>
      </c>
      <c r="B30">
        <v>47538294</v>
      </c>
      <c r="C30">
        <v>47539115</v>
      </c>
      <c r="D30">
        <v>44470003</v>
      </c>
      <c r="E30">
        <v>1</v>
      </c>
      <c r="F30">
        <v>1</v>
      </c>
      <c r="G30">
        <v>1</v>
      </c>
      <c r="H30">
        <v>3</v>
      </c>
      <c r="I30" t="s">
        <v>453</v>
      </c>
      <c r="J30" t="s">
        <v>454</v>
      </c>
      <c r="K30" t="s">
        <v>455</v>
      </c>
      <c r="L30">
        <v>1327</v>
      </c>
      <c r="N30">
        <v>1005</v>
      </c>
      <c r="O30" t="s">
        <v>113</v>
      </c>
      <c r="P30" t="s">
        <v>113</v>
      </c>
      <c r="Q30">
        <v>1</v>
      </c>
      <c r="W30">
        <v>0</v>
      </c>
      <c r="X30">
        <v>1577494327</v>
      </c>
      <c r="Y30">
        <v>103</v>
      </c>
      <c r="AA30">
        <v>504.01</v>
      </c>
      <c r="AB30">
        <v>0</v>
      </c>
      <c r="AC30">
        <v>0</v>
      </c>
      <c r="AD30">
        <v>0</v>
      </c>
      <c r="AE30">
        <v>51.8</v>
      </c>
      <c r="AF30">
        <v>0</v>
      </c>
      <c r="AG30">
        <v>0</v>
      </c>
      <c r="AH30">
        <v>0</v>
      </c>
      <c r="AI30">
        <v>9.73</v>
      </c>
      <c r="AJ30">
        <v>1</v>
      </c>
      <c r="AK30">
        <v>1</v>
      </c>
      <c r="AL30">
        <v>1</v>
      </c>
      <c r="AN30">
        <v>0</v>
      </c>
      <c r="AO30">
        <v>1</v>
      </c>
      <c r="AP30">
        <v>0</v>
      </c>
      <c r="AQ30">
        <v>0</v>
      </c>
      <c r="AR30">
        <v>0</v>
      </c>
      <c r="AS30" t="s">
        <v>5</v>
      </c>
      <c r="AT30">
        <v>103</v>
      </c>
      <c r="AU30" t="s">
        <v>5</v>
      </c>
      <c r="AV30">
        <v>0</v>
      </c>
      <c r="AW30">
        <v>2</v>
      </c>
      <c r="AX30">
        <v>47539125</v>
      </c>
      <c r="AY30">
        <v>1</v>
      </c>
      <c r="AZ30">
        <v>0</v>
      </c>
      <c r="BA30">
        <v>30</v>
      </c>
      <c r="BB30">
        <v>0</v>
      </c>
      <c r="BC30">
        <v>0</v>
      </c>
      <c r="BD30">
        <v>0</v>
      </c>
      <c r="BE30">
        <v>0</v>
      </c>
      <c r="BF30">
        <v>0</v>
      </c>
      <c r="BG30">
        <v>0</v>
      </c>
      <c r="BH30">
        <v>0</v>
      </c>
      <c r="BI30">
        <v>0</v>
      </c>
      <c r="BJ30">
        <v>0</v>
      </c>
      <c r="BK30">
        <v>0</v>
      </c>
      <c r="BL30">
        <v>0</v>
      </c>
      <c r="BM30">
        <v>0</v>
      </c>
      <c r="BN30">
        <v>0</v>
      </c>
      <c r="BO30">
        <v>0</v>
      </c>
      <c r="BP30">
        <v>0</v>
      </c>
      <c r="BQ30">
        <v>0</v>
      </c>
      <c r="BR30">
        <v>0</v>
      </c>
      <c r="BS30">
        <v>0</v>
      </c>
      <c r="BT30">
        <v>0</v>
      </c>
      <c r="BU30">
        <v>0</v>
      </c>
      <c r="BV30">
        <v>0</v>
      </c>
      <c r="BW30">
        <v>0</v>
      </c>
      <c r="CX30">
        <f>Y30*Source!I217</f>
        <v>0</v>
      </c>
      <c r="CY30">
        <f>AA30</f>
        <v>504.01</v>
      </c>
      <c r="CZ30">
        <f>AE30</f>
        <v>51.8</v>
      </c>
      <c r="DA30">
        <f>AI30</f>
        <v>9.73</v>
      </c>
      <c r="DB30">
        <f t="shared" ref="DB30:DB39" si="2">ROUND(ROUND(AT30*CZ30,2),1)</f>
        <v>5335.4</v>
      </c>
      <c r="DC30">
        <f t="shared" ref="DC30:DC39" si="3">ROUND(ROUND(AT30*AG30,2),1)</f>
        <v>0</v>
      </c>
    </row>
    <row r="31" spans="1:107" x14ac:dyDescent="0.2">
      <c r="A31">
        <f>ROW(Source!A218)</f>
        <v>218</v>
      </c>
      <c r="B31">
        <v>47538294</v>
      </c>
      <c r="C31">
        <v>47539126</v>
      </c>
      <c r="D31">
        <v>44457691</v>
      </c>
      <c r="E31">
        <v>52</v>
      </c>
      <c r="F31">
        <v>1</v>
      </c>
      <c r="G31">
        <v>1</v>
      </c>
      <c r="H31">
        <v>1</v>
      </c>
      <c r="I31" t="s">
        <v>456</v>
      </c>
      <c r="J31" t="s">
        <v>5</v>
      </c>
      <c r="K31" t="s">
        <v>457</v>
      </c>
      <c r="L31">
        <v>1191</v>
      </c>
      <c r="N31">
        <v>1013</v>
      </c>
      <c r="O31" t="s">
        <v>413</v>
      </c>
      <c r="P31" t="s">
        <v>413</v>
      </c>
      <c r="Q31">
        <v>1</v>
      </c>
      <c r="W31">
        <v>0</v>
      </c>
      <c r="X31">
        <v>-1027537862</v>
      </c>
      <c r="Y31">
        <v>142.46</v>
      </c>
      <c r="AA31">
        <v>0</v>
      </c>
      <c r="AB31">
        <v>0</v>
      </c>
      <c r="AC31">
        <v>0</v>
      </c>
      <c r="AD31">
        <v>9.18</v>
      </c>
      <c r="AE31">
        <v>0</v>
      </c>
      <c r="AF31">
        <v>0</v>
      </c>
      <c r="AG31">
        <v>0</v>
      </c>
      <c r="AH31">
        <v>9.18</v>
      </c>
      <c r="AI31">
        <v>1</v>
      </c>
      <c r="AJ31">
        <v>1</v>
      </c>
      <c r="AK31">
        <v>1</v>
      </c>
      <c r="AL31">
        <v>1</v>
      </c>
      <c r="AN31">
        <v>0</v>
      </c>
      <c r="AO31">
        <v>1</v>
      </c>
      <c r="AP31">
        <v>0</v>
      </c>
      <c r="AQ31">
        <v>0</v>
      </c>
      <c r="AR31">
        <v>0</v>
      </c>
      <c r="AS31" t="s">
        <v>5</v>
      </c>
      <c r="AT31">
        <v>142.46</v>
      </c>
      <c r="AU31" t="s">
        <v>5</v>
      </c>
      <c r="AV31">
        <v>1</v>
      </c>
      <c r="AW31">
        <v>2</v>
      </c>
      <c r="AX31">
        <v>47539136</v>
      </c>
      <c r="AY31">
        <v>1</v>
      </c>
      <c r="AZ31">
        <v>0</v>
      </c>
      <c r="BA31">
        <v>31</v>
      </c>
      <c r="BB31">
        <v>0</v>
      </c>
      <c r="BC31">
        <v>0</v>
      </c>
      <c r="BD31">
        <v>0</v>
      </c>
      <c r="BE31">
        <v>0</v>
      </c>
      <c r="BF31">
        <v>0</v>
      </c>
      <c r="BG31">
        <v>0</v>
      </c>
      <c r="BH31">
        <v>0</v>
      </c>
      <c r="BI31">
        <v>0</v>
      </c>
      <c r="BJ31">
        <v>0</v>
      </c>
      <c r="BK31">
        <v>0</v>
      </c>
      <c r="BL31">
        <v>0</v>
      </c>
      <c r="BM31">
        <v>0</v>
      </c>
      <c r="BN31">
        <v>0</v>
      </c>
      <c r="BO31">
        <v>0</v>
      </c>
      <c r="BP31">
        <v>0</v>
      </c>
      <c r="BQ31">
        <v>0</v>
      </c>
      <c r="BR31">
        <v>0</v>
      </c>
      <c r="BS31">
        <v>0</v>
      </c>
      <c r="BT31">
        <v>0</v>
      </c>
      <c r="BU31">
        <v>0</v>
      </c>
      <c r="BV31">
        <v>0</v>
      </c>
      <c r="BW31">
        <v>0</v>
      </c>
      <c r="CX31">
        <f>Y31*Source!I218</f>
        <v>0</v>
      </c>
      <c r="CY31">
        <f>AD31</f>
        <v>9.18</v>
      </c>
      <c r="CZ31">
        <f>AH31</f>
        <v>9.18</v>
      </c>
      <c r="DA31">
        <f>AL31</f>
        <v>1</v>
      </c>
      <c r="DB31">
        <f t="shared" si="2"/>
        <v>1307.8</v>
      </c>
      <c r="DC31">
        <f t="shared" si="3"/>
        <v>0</v>
      </c>
    </row>
    <row r="32" spans="1:107" x14ac:dyDescent="0.2">
      <c r="A32">
        <f>ROW(Source!A218)</f>
        <v>218</v>
      </c>
      <c r="B32">
        <v>47538294</v>
      </c>
      <c r="C32">
        <v>47539126</v>
      </c>
      <c r="D32">
        <v>44457864</v>
      </c>
      <c r="E32">
        <v>52</v>
      </c>
      <c r="F32">
        <v>1</v>
      </c>
      <c r="G32">
        <v>1</v>
      </c>
      <c r="H32">
        <v>1</v>
      </c>
      <c r="I32" t="s">
        <v>416</v>
      </c>
      <c r="J32" t="s">
        <v>5</v>
      </c>
      <c r="K32" t="s">
        <v>417</v>
      </c>
      <c r="L32">
        <v>1191</v>
      </c>
      <c r="N32">
        <v>1013</v>
      </c>
      <c r="O32" t="s">
        <v>413</v>
      </c>
      <c r="P32" t="s">
        <v>413</v>
      </c>
      <c r="Q32">
        <v>1</v>
      </c>
      <c r="W32">
        <v>0</v>
      </c>
      <c r="X32">
        <v>-1417349443</v>
      </c>
      <c r="Y32">
        <v>0.02</v>
      </c>
      <c r="AA32">
        <v>0</v>
      </c>
      <c r="AB32">
        <v>0</v>
      </c>
      <c r="AC32">
        <v>0</v>
      </c>
      <c r="AD32">
        <v>0</v>
      </c>
      <c r="AE32">
        <v>0</v>
      </c>
      <c r="AF32">
        <v>0</v>
      </c>
      <c r="AG32">
        <v>0</v>
      </c>
      <c r="AH32">
        <v>0</v>
      </c>
      <c r="AI32">
        <v>1</v>
      </c>
      <c r="AJ32">
        <v>1</v>
      </c>
      <c r="AK32">
        <v>1</v>
      </c>
      <c r="AL32">
        <v>1</v>
      </c>
      <c r="AN32">
        <v>0</v>
      </c>
      <c r="AO32">
        <v>1</v>
      </c>
      <c r="AP32">
        <v>0</v>
      </c>
      <c r="AQ32">
        <v>0</v>
      </c>
      <c r="AR32">
        <v>0</v>
      </c>
      <c r="AS32" t="s">
        <v>5</v>
      </c>
      <c r="AT32">
        <v>0.02</v>
      </c>
      <c r="AU32" t="s">
        <v>5</v>
      </c>
      <c r="AV32">
        <v>2</v>
      </c>
      <c r="AW32">
        <v>2</v>
      </c>
      <c r="AX32">
        <v>47539137</v>
      </c>
      <c r="AY32">
        <v>1</v>
      </c>
      <c r="AZ32">
        <v>0</v>
      </c>
      <c r="BA32">
        <v>32</v>
      </c>
      <c r="BB32">
        <v>0</v>
      </c>
      <c r="BC32">
        <v>0</v>
      </c>
      <c r="BD32">
        <v>0</v>
      </c>
      <c r="BE32">
        <v>0</v>
      </c>
      <c r="BF32">
        <v>0</v>
      </c>
      <c r="BG32">
        <v>0</v>
      </c>
      <c r="BH32">
        <v>0</v>
      </c>
      <c r="BI32">
        <v>0</v>
      </c>
      <c r="BJ32">
        <v>0</v>
      </c>
      <c r="BK32">
        <v>0</v>
      </c>
      <c r="BL32">
        <v>0</v>
      </c>
      <c r="BM32">
        <v>0</v>
      </c>
      <c r="BN32">
        <v>0</v>
      </c>
      <c r="BO32">
        <v>0</v>
      </c>
      <c r="BP32">
        <v>0</v>
      </c>
      <c r="BQ32">
        <v>0</v>
      </c>
      <c r="BR32">
        <v>0</v>
      </c>
      <c r="BS32">
        <v>0</v>
      </c>
      <c r="BT32">
        <v>0</v>
      </c>
      <c r="BU32">
        <v>0</v>
      </c>
      <c r="BV32">
        <v>0</v>
      </c>
      <c r="BW32">
        <v>0</v>
      </c>
      <c r="CX32">
        <f>Y32*Source!I218</f>
        <v>0</v>
      </c>
      <c r="CY32">
        <f>AD32</f>
        <v>0</v>
      </c>
      <c r="CZ32">
        <f>AH32</f>
        <v>0</v>
      </c>
      <c r="DA32">
        <f>AL32</f>
        <v>1</v>
      </c>
      <c r="DB32">
        <f t="shared" si="2"/>
        <v>0</v>
      </c>
      <c r="DC32">
        <f t="shared" si="3"/>
        <v>0</v>
      </c>
    </row>
    <row r="33" spans="1:107" x14ac:dyDescent="0.2">
      <c r="A33">
        <f>ROW(Source!A218)</f>
        <v>218</v>
      </c>
      <c r="B33">
        <v>47538294</v>
      </c>
      <c r="C33">
        <v>47539126</v>
      </c>
      <c r="D33">
        <v>44674653</v>
      </c>
      <c r="E33">
        <v>1</v>
      </c>
      <c r="F33">
        <v>1</v>
      </c>
      <c r="G33">
        <v>1</v>
      </c>
      <c r="H33">
        <v>2</v>
      </c>
      <c r="I33" t="s">
        <v>418</v>
      </c>
      <c r="J33" t="s">
        <v>419</v>
      </c>
      <c r="K33" t="s">
        <v>420</v>
      </c>
      <c r="L33">
        <v>1368</v>
      </c>
      <c r="N33">
        <v>1011</v>
      </c>
      <c r="O33" t="s">
        <v>421</v>
      </c>
      <c r="P33" t="s">
        <v>421</v>
      </c>
      <c r="Q33">
        <v>1</v>
      </c>
      <c r="W33">
        <v>0</v>
      </c>
      <c r="X33">
        <v>239474051</v>
      </c>
      <c r="Y33">
        <v>0.02</v>
      </c>
      <c r="AA33">
        <v>0</v>
      </c>
      <c r="AB33">
        <v>447.64</v>
      </c>
      <c r="AC33">
        <v>443.21</v>
      </c>
      <c r="AD33">
        <v>0</v>
      </c>
      <c r="AE33">
        <v>0</v>
      </c>
      <c r="AF33">
        <v>31.26</v>
      </c>
      <c r="AG33">
        <v>13.5</v>
      </c>
      <c r="AH33">
        <v>0</v>
      </c>
      <c r="AI33">
        <v>1</v>
      </c>
      <c r="AJ33">
        <v>14.32</v>
      </c>
      <c r="AK33">
        <v>32.83</v>
      </c>
      <c r="AL33">
        <v>1</v>
      </c>
      <c r="AN33">
        <v>0</v>
      </c>
      <c r="AO33">
        <v>1</v>
      </c>
      <c r="AP33">
        <v>0</v>
      </c>
      <c r="AQ33">
        <v>0</v>
      </c>
      <c r="AR33">
        <v>0</v>
      </c>
      <c r="AS33" t="s">
        <v>5</v>
      </c>
      <c r="AT33">
        <v>0.02</v>
      </c>
      <c r="AU33" t="s">
        <v>5</v>
      </c>
      <c r="AV33">
        <v>0</v>
      </c>
      <c r="AW33">
        <v>2</v>
      </c>
      <c r="AX33">
        <v>47539138</v>
      </c>
      <c r="AY33">
        <v>1</v>
      </c>
      <c r="AZ33">
        <v>0</v>
      </c>
      <c r="BA33">
        <v>33</v>
      </c>
      <c r="BB33">
        <v>0</v>
      </c>
      <c r="BC33">
        <v>0</v>
      </c>
      <c r="BD33">
        <v>0</v>
      </c>
      <c r="BE33">
        <v>0</v>
      </c>
      <c r="BF33">
        <v>0</v>
      </c>
      <c r="BG33">
        <v>0</v>
      </c>
      <c r="BH33">
        <v>0</v>
      </c>
      <c r="BI33">
        <v>0</v>
      </c>
      <c r="BJ33">
        <v>0</v>
      </c>
      <c r="BK33">
        <v>0</v>
      </c>
      <c r="BL33">
        <v>0</v>
      </c>
      <c r="BM33">
        <v>0</v>
      </c>
      <c r="BN33">
        <v>0</v>
      </c>
      <c r="BO33">
        <v>0</v>
      </c>
      <c r="BP33">
        <v>0</v>
      </c>
      <c r="BQ33">
        <v>0</v>
      </c>
      <c r="BR33">
        <v>0</v>
      </c>
      <c r="BS33">
        <v>0</v>
      </c>
      <c r="BT33">
        <v>0</v>
      </c>
      <c r="BU33">
        <v>0</v>
      </c>
      <c r="BV33">
        <v>0</v>
      </c>
      <c r="BW33">
        <v>0</v>
      </c>
      <c r="CX33">
        <f>Y33*Source!I218</f>
        <v>0</v>
      </c>
      <c r="CY33">
        <f>AB33</f>
        <v>447.64</v>
      </c>
      <c r="CZ33">
        <f>AF33</f>
        <v>31.26</v>
      </c>
      <c r="DA33">
        <f>AJ33</f>
        <v>14.32</v>
      </c>
      <c r="DB33">
        <f t="shared" si="2"/>
        <v>0.6</v>
      </c>
      <c r="DC33">
        <f t="shared" si="3"/>
        <v>0.3</v>
      </c>
    </row>
    <row r="34" spans="1:107" x14ac:dyDescent="0.2">
      <c r="A34">
        <f>ROW(Source!A218)</f>
        <v>218</v>
      </c>
      <c r="B34">
        <v>47538294</v>
      </c>
      <c r="C34">
        <v>47539126</v>
      </c>
      <c r="D34">
        <v>44675658</v>
      </c>
      <c r="E34">
        <v>1</v>
      </c>
      <c r="F34">
        <v>1</v>
      </c>
      <c r="G34">
        <v>1</v>
      </c>
      <c r="H34">
        <v>2</v>
      </c>
      <c r="I34" t="s">
        <v>434</v>
      </c>
      <c r="J34" t="s">
        <v>435</v>
      </c>
      <c r="K34" t="s">
        <v>436</v>
      </c>
      <c r="L34">
        <v>1368</v>
      </c>
      <c r="N34">
        <v>1011</v>
      </c>
      <c r="O34" t="s">
        <v>421</v>
      </c>
      <c r="P34" t="s">
        <v>421</v>
      </c>
      <c r="Q34">
        <v>1</v>
      </c>
      <c r="W34">
        <v>0</v>
      </c>
      <c r="X34">
        <v>-922938010</v>
      </c>
      <c r="Y34">
        <v>2E-3</v>
      </c>
      <c r="AA34">
        <v>0</v>
      </c>
      <c r="AB34">
        <v>795.09</v>
      </c>
      <c r="AC34">
        <v>380.83</v>
      </c>
      <c r="AD34">
        <v>0</v>
      </c>
      <c r="AE34">
        <v>0</v>
      </c>
      <c r="AF34">
        <v>65.709999999999994</v>
      </c>
      <c r="AG34">
        <v>11.6</v>
      </c>
      <c r="AH34">
        <v>0</v>
      </c>
      <c r="AI34">
        <v>1</v>
      </c>
      <c r="AJ34">
        <v>12.1</v>
      </c>
      <c r="AK34">
        <v>32.83</v>
      </c>
      <c r="AL34">
        <v>1</v>
      </c>
      <c r="AN34">
        <v>0</v>
      </c>
      <c r="AO34">
        <v>1</v>
      </c>
      <c r="AP34">
        <v>0</v>
      </c>
      <c r="AQ34">
        <v>0</v>
      </c>
      <c r="AR34">
        <v>0</v>
      </c>
      <c r="AS34" t="s">
        <v>5</v>
      </c>
      <c r="AT34">
        <v>2E-3</v>
      </c>
      <c r="AU34" t="s">
        <v>5</v>
      </c>
      <c r="AV34">
        <v>0</v>
      </c>
      <c r="AW34">
        <v>2</v>
      </c>
      <c r="AX34">
        <v>47539139</v>
      </c>
      <c r="AY34">
        <v>1</v>
      </c>
      <c r="AZ34">
        <v>0</v>
      </c>
      <c r="BA34">
        <v>34</v>
      </c>
      <c r="BB34">
        <v>0</v>
      </c>
      <c r="BC34">
        <v>0</v>
      </c>
      <c r="BD34">
        <v>0</v>
      </c>
      <c r="BE34">
        <v>0</v>
      </c>
      <c r="BF34">
        <v>0</v>
      </c>
      <c r="BG34">
        <v>0</v>
      </c>
      <c r="BH34">
        <v>0</v>
      </c>
      <c r="BI34">
        <v>0</v>
      </c>
      <c r="BJ34">
        <v>0</v>
      </c>
      <c r="BK34">
        <v>0</v>
      </c>
      <c r="BL34">
        <v>0</v>
      </c>
      <c r="BM34">
        <v>0</v>
      </c>
      <c r="BN34">
        <v>0</v>
      </c>
      <c r="BO34">
        <v>0</v>
      </c>
      <c r="BP34">
        <v>0</v>
      </c>
      <c r="BQ34">
        <v>0</v>
      </c>
      <c r="BR34">
        <v>0</v>
      </c>
      <c r="BS34">
        <v>0</v>
      </c>
      <c r="BT34">
        <v>0</v>
      </c>
      <c r="BU34">
        <v>0</v>
      </c>
      <c r="BV34">
        <v>0</v>
      </c>
      <c r="BW34">
        <v>0</v>
      </c>
      <c r="CX34">
        <f>Y34*Source!I218</f>
        <v>0</v>
      </c>
      <c r="CY34">
        <f>AB34</f>
        <v>795.09</v>
      </c>
      <c r="CZ34">
        <f>AF34</f>
        <v>65.709999999999994</v>
      </c>
      <c r="DA34">
        <f>AJ34</f>
        <v>12.1</v>
      </c>
      <c r="DB34">
        <f t="shared" si="2"/>
        <v>0.1</v>
      </c>
      <c r="DC34">
        <f t="shared" si="3"/>
        <v>0</v>
      </c>
    </row>
    <row r="35" spans="1:107" x14ac:dyDescent="0.2">
      <c r="A35">
        <f>ROW(Source!A218)</f>
        <v>218</v>
      </c>
      <c r="B35">
        <v>47538294</v>
      </c>
      <c r="C35">
        <v>47539126</v>
      </c>
      <c r="D35">
        <v>44469985</v>
      </c>
      <c r="E35">
        <v>1</v>
      </c>
      <c r="F35">
        <v>1</v>
      </c>
      <c r="G35">
        <v>1</v>
      </c>
      <c r="H35">
        <v>3</v>
      </c>
      <c r="I35" t="s">
        <v>458</v>
      </c>
      <c r="J35" t="s">
        <v>459</v>
      </c>
      <c r="K35" t="s">
        <v>460</v>
      </c>
      <c r="L35">
        <v>1327</v>
      </c>
      <c r="N35">
        <v>1005</v>
      </c>
      <c r="O35" t="s">
        <v>113</v>
      </c>
      <c r="P35" t="s">
        <v>113</v>
      </c>
      <c r="Q35">
        <v>1</v>
      </c>
      <c r="W35">
        <v>0</v>
      </c>
      <c r="X35">
        <v>403358072</v>
      </c>
      <c r="Y35">
        <v>103</v>
      </c>
      <c r="AA35">
        <v>299.29000000000002</v>
      </c>
      <c r="AB35">
        <v>0</v>
      </c>
      <c r="AC35">
        <v>0</v>
      </c>
      <c r="AD35">
        <v>0</v>
      </c>
      <c r="AE35">
        <v>42.94</v>
      </c>
      <c r="AF35">
        <v>0</v>
      </c>
      <c r="AG35">
        <v>0</v>
      </c>
      <c r="AH35">
        <v>0</v>
      </c>
      <c r="AI35">
        <v>6.97</v>
      </c>
      <c r="AJ35">
        <v>1</v>
      </c>
      <c r="AK35">
        <v>1</v>
      </c>
      <c r="AL35">
        <v>1</v>
      </c>
      <c r="AN35">
        <v>0</v>
      </c>
      <c r="AO35">
        <v>1</v>
      </c>
      <c r="AP35">
        <v>0</v>
      </c>
      <c r="AQ35">
        <v>0</v>
      </c>
      <c r="AR35">
        <v>0</v>
      </c>
      <c r="AS35" t="s">
        <v>5</v>
      </c>
      <c r="AT35">
        <v>103</v>
      </c>
      <c r="AU35" t="s">
        <v>5</v>
      </c>
      <c r="AV35">
        <v>0</v>
      </c>
      <c r="AW35">
        <v>2</v>
      </c>
      <c r="AX35">
        <v>47539140</v>
      </c>
      <c r="AY35">
        <v>1</v>
      </c>
      <c r="AZ35">
        <v>0</v>
      </c>
      <c r="BA35">
        <v>35</v>
      </c>
      <c r="BB35">
        <v>0</v>
      </c>
      <c r="BC35">
        <v>0</v>
      </c>
      <c r="BD35">
        <v>0</v>
      </c>
      <c r="BE35">
        <v>0</v>
      </c>
      <c r="BF35">
        <v>0</v>
      </c>
      <c r="BG35">
        <v>0</v>
      </c>
      <c r="BH35">
        <v>0</v>
      </c>
      <c r="BI35">
        <v>0</v>
      </c>
      <c r="BJ35">
        <v>0</v>
      </c>
      <c r="BK35">
        <v>0</v>
      </c>
      <c r="BL35">
        <v>0</v>
      </c>
      <c r="BM35">
        <v>0</v>
      </c>
      <c r="BN35">
        <v>0</v>
      </c>
      <c r="BO35">
        <v>0</v>
      </c>
      <c r="BP35">
        <v>0</v>
      </c>
      <c r="BQ35">
        <v>0</v>
      </c>
      <c r="BR35">
        <v>0</v>
      </c>
      <c r="BS35">
        <v>0</v>
      </c>
      <c r="BT35">
        <v>0</v>
      </c>
      <c r="BU35">
        <v>0</v>
      </c>
      <c r="BV35">
        <v>0</v>
      </c>
      <c r="BW35">
        <v>0</v>
      </c>
      <c r="CX35">
        <f>Y35*Source!I218</f>
        <v>0</v>
      </c>
      <c r="CY35">
        <f>AA35</f>
        <v>299.29000000000002</v>
      </c>
      <c r="CZ35">
        <f>AE35</f>
        <v>42.94</v>
      </c>
      <c r="DA35">
        <f>AI35</f>
        <v>6.97</v>
      </c>
      <c r="DB35">
        <f t="shared" si="2"/>
        <v>4422.8</v>
      </c>
      <c r="DC35">
        <f t="shared" si="3"/>
        <v>0</v>
      </c>
    </row>
    <row r="36" spans="1:107" x14ac:dyDescent="0.2">
      <c r="A36">
        <f>ROW(Source!A218)</f>
        <v>218</v>
      </c>
      <c r="B36">
        <v>47538294</v>
      </c>
      <c r="C36">
        <v>47539126</v>
      </c>
      <c r="D36">
        <v>44474171</v>
      </c>
      <c r="E36">
        <v>1</v>
      </c>
      <c r="F36">
        <v>1</v>
      </c>
      <c r="G36">
        <v>1</v>
      </c>
      <c r="H36">
        <v>3</v>
      </c>
      <c r="I36" t="s">
        <v>154</v>
      </c>
      <c r="J36" t="s">
        <v>156</v>
      </c>
      <c r="K36" t="s">
        <v>155</v>
      </c>
      <c r="L36">
        <v>1425</v>
      </c>
      <c r="N36">
        <v>1013</v>
      </c>
      <c r="O36" t="s">
        <v>101</v>
      </c>
      <c r="P36" t="s">
        <v>101</v>
      </c>
      <c r="Q36">
        <v>1</v>
      </c>
      <c r="W36">
        <v>1</v>
      </c>
      <c r="X36">
        <v>775181247</v>
      </c>
      <c r="Y36">
        <v>-3.03</v>
      </c>
      <c r="AA36">
        <v>198.8</v>
      </c>
      <c r="AB36">
        <v>0</v>
      </c>
      <c r="AC36">
        <v>0</v>
      </c>
      <c r="AD36">
        <v>0</v>
      </c>
      <c r="AE36">
        <v>70</v>
      </c>
      <c r="AF36">
        <v>0</v>
      </c>
      <c r="AG36">
        <v>0</v>
      </c>
      <c r="AH36">
        <v>0</v>
      </c>
      <c r="AI36">
        <v>2.84</v>
      </c>
      <c r="AJ36">
        <v>1</v>
      </c>
      <c r="AK36">
        <v>1</v>
      </c>
      <c r="AL36">
        <v>1</v>
      </c>
      <c r="AN36">
        <v>0</v>
      </c>
      <c r="AO36">
        <v>1</v>
      </c>
      <c r="AP36">
        <v>0</v>
      </c>
      <c r="AQ36">
        <v>0</v>
      </c>
      <c r="AR36">
        <v>0</v>
      </c>
      <c r="AS36" t="s">
        <v>5</v>
      </c>
      <c r="AT36">
        <v>-3.03</v>
      </c>
      <c r="AU36" t="s">
        <v>5</v>
      </c>
      <c r="AV36">
        <v>0</v>
      </c>
      <c r="AW36">
        <v>2</v>
      </c>
      <c r="AX36">
        <v>47539141</v>
      </c>
      <c r="AY36">
        <v>1</v>
      </c>
      <c r="AZ36">
        <v>6144</v>
      </c>
      <c r="BA36">
        <v>36</v>
      </c>
      <c r="BB36">
        <v>0</v>
      </c>
      <c r="BC36">
        <v>0</v>
      </c>
      <c r="BD36">
        <v>0</v>
      </c>
      <c r="BE36">
        <v>0</v>
      </c>
      <c r="BF36">
        <v>0</v>
      </c>
      <c r="BG36">
        <v>0</v>
      </c>
      <c r="BH36">
        <v>0</v>
      </c>
      <c r="BI36">
        <v>0</v>
      </c>
      <c r="BJ36">
        <v>0</v>
      </c>
      <c r="BK36">
        <v>0</v>
      </c>
      <c r="BL36">
        <v>0</v>
      </c>
      <c r="BM36">
        <v>0</v>
      </c>
      <c r="BN36">
        <v>0</v>
      </c>
      <c r="BO36">
        <v>0</v>
      </c>
      <c r="BP36">
        <v>0</v>
      </c>
      <c r="BQ36">
        <v>0</v>
      </c>
      <c r="BR36">
        <v>0</v>
      </c>
      <c r="BS36">
        <v>0</v>
      </c>
      <c r="BT36">
        <v>0</v>
      </c>
      <c r="BU36">
        <v>0</v>
      </c>
      <c r="BV36">
        <v>0</v>
      </c>
      <c r="BW36">
        <v>0</v>
      </c>
      <c r="CX36">
        <f>Y36*Source!I218</f>
        <v>0</v>
      </c>
      <c r="CY36">
        <f>AA36</f>
        <v>198.8</v>
      </c>
      <c r="CZ36">
        <f>AE36</f>
        <v>70</v>
      </c>
      <c r="DA36">
        <f>AI36</f>
        <v>2.84</v>
      </c>
      <c r="DB36">
        <f t="shared" si="2"/>
        <v>-212.1</v>
      </c>
      <c r="DC36">
        <f t="shared" si="3"/>
        <v>0</v>
      </c>
    </row>
    <row r="37" spans="1:107" x14ac:dyDescent="0.2">
      <c r="A37">
        <f>ROW(Source!A218)</f>
        <v>218</v>
      </c>
      <c r="B37">
        <v>47538294</v>
      </c>
      <c r="C37">
        <v>47539126</v>
      </c>
      <c r="D37">
        <v>44506681</v>
      </c>
      <c r="E37">
        <v>1</v>
      </c>
      <c r="F37">
        <v>1</v>
      </c>
      <c r="G37">
        <v>1</v>
      </c>
      <c r="H37">
        <v>3</v>
      </c>
      <c r="I37" t="s">
        <v>150</v>
      </c>
      <c r="J37" t="s">
        <v>152</v>
      </c>
      <c r="K37" t="s">
        <v>151</v>
      </c>
      <c r="L37">
        <v>1425</v>
      </c>
      <c r="N37">
        <v>1013</v>
      </c>
      <c r="O37" t="s">
        <v>101</v>
      </c>
      <c r="P37" t="s">
        <v>101</v>
      </c>
      <c r="Q37">
        <v>1</v>
      </c>
      <c r="W37">
        <v>1</v>
      </c>
      <c r="X37">
        <v>638600342</v>
      </c>
      <c r="Y37">
        <v>-0.7</v>
      </c>
      <c r="AA37">
        <v>2935.32</v>
      </c>
      <c r="AB37">
        <v>0</v>
      </c>
      <c r="AC37">
        <v>0</v>
      </c>
      <c r="AD37">
        <v>0</v>
      </c>
      <c r="AE37">
        <v>366</v>
      </c>
      <c r="AF37">
        <v>0</v>
      </c>
      <c r="AG37">
        <v>0</v>
      </c>
      <c r="AH37">
        <v>0</v>
      </c>
      <c r="AI37">
        <v>8.02</v>
      </c>
      <c r="AJ37">
        <v>1</v>
      </c>
      <c r="AK37">
        <v>1</v>
      </c>
      <c r="AL37">
        <v>1</v>
      </c>
      <c r="AN37">
        <v>0</v>
      </c>
      <c r="AO37">
        <v>1</v>
      </c>
      <c r="AP37">
        <v>0</v>
      </c>
      <c r="AQ37">
        <v>0</v>
      </c>
      <c r="AR37">
        <v>0</v>
      </c>
      <c r="AS37" t="s">
        <v>5</v>
      </c>
      <c r="AT37">
        <v>-0.7</v>
      </c>
      <c r="AU37" t="s">
        <v>5</v>
      </c>
      <c r="AV37">
        <v>0</v>
      </c>
      <c r="AW37">
        <v>2</v>
      </c>
      <c r="AX37">
        <v>47539142</v>
      </c>
      <c r="AY37">
        <v>1</v>
      </c>
      <c r="AZ37">
        <v>6144</v>
      </c>
      <c r="BA37">
        <v>37</v>
      </c>
      <c r="BB37">
        <v>0</v>
      </c>
      <c r="BC37">
        <v>0</v>
      </c>
      <c r="BD37">
        <v>0</v>
      </c>
      <c r="BE37">
        <v>0</v>
      </c>
      <c r="BF37">
        <v>0</v>
      </c>
      <c r="BG37">
        <v>0</v>
      </c>
      <c r="BH37">
        <v>0</v>
      </c>
      <c r="BI37">
        <v>0</v>
      </c>
      <c r="BJ37">
        <v>0</v>
      </c>
      <c r="BK37">
        <v>0</v>
      </c>
      <c r="BL37">
        <v>0</v>
      </c>
      <c r="BM37">
        <v>0</v>
      </c>
      <c r="BN37">
        <v>0</v>
      </c>
      <c r="BO37">
        <v>0</v>
      </c>
      <c r="BP37">
        <v>0</v>
      </c>
      <c r="BQ37">
        <v>0</v>
      </c>
      <c r="BR37">
        <v>0</v>
      </c>
      <c r="BS37">
        <v>0</v>
      </c>
      <c r="BT37">
        <v>0</v>
      </c>
      <c r="BU37">
        <v>0</v>
      </c>
      <c r="BV37">
        <v>0</v>
      </c>
      <c r="BW37">
        <v>0</v>
      </c>
      <c r="CX37">
        <f>Y37*Source!I218</f>
        <v>0</v>
      </c>
      <c r="CY37">
        <f>AA37</f>
        <v>2935.32</v>
      </c>
      <c r="CZ37">
        <f>AE37</f>
        <v>366</v>
      </c>
      <c r="DA37">
        <f>AI37</f>
        <v>8.02</v>
      </c>
      <c r="DB37">
        <f t="shared" si="2"/>
        <v>-256.2</v>
      </c>
      <c r="DC37">
        <f t="shared" si="3"/>
        <v>0</v>
      </c>
    </row>
    <row r="38" spans="1:107" x14ac:dyDescent="0.2">
      <c r="A38">
        <f>ROW(Source!A218)</f>
        <v>218</v>
      </c>
      <c r="B38">
        <v>47538294</v>
      </c>
      <c r="C38">
        <v>47539126</v>
      </c>
      <c r="D38">
        <v>44462192</v>
      </c>
      <c r="E38">
        <v>52</v>
      </c>
      <c r="F38">
        <v>1</v>
      </c>
      <c r="G38">
        <v>1</v>
      </c>
      <c r="H38">
        <v>3</v>
      </c>
      <c r="I38" t="s">
        <v>26</v>
      </c>
      <c r="J38" t="s">
        <v>5</v>
      </c>
      <c r="K38" t="s">
        <v>27</v>
      </c>
      <c r="L38">
        <v>1348</v>
      </c>
      <c r="N38">
        <v>1009</v>
      </c>
      <c r="O38" t="s">
        <v>28</v>
      </c>
      <c r="P38" t="s">
        <v>28</v>
      </c>
      <c r="Q38">
        <v>1000</v>
      </c>
      <c r="W38">
        <v>0</v>
      </c>
      <c r="X38">
        <v>-1296435862</v>
      </c>
      <c r="Y38">
        <v>0.25620999999999999</v>
      </c>
      <c r="AA38">
        <v>0</v>
      </c>
      <c r="AB38">
        <v>0</v>
      </c>
      <c r="AC38">
        <v>0</v>
      </c>
      <c r="AD38">
        <v>0</v>
      </c>
      <c r="AE38">
        <v>0</v>
      </c>
      <c r="AF38">
        <v>0</v>
      </c>
      <c r="AG38">
        <v>0</v>
      </c>
      <c r="AH38">
        <v>0</v>
      </c>
      <c r="AI38">
        <v>1</v>
      </c>
      <c r="AJ38">
        <v>1</v>
      </c>
      <c r="AK38">
        <v>1</v>
      </c>
      <c r="AL38">
        <v>1</v>
      </c>
      <c r="AN38">
        <v>0</v>
      </c>
      <c r="AO38">
        <v>0</v>
      </c>
      <c r="AP38">
        <v>0</v>
      </c>
      <c r="AQ38">
        <v>0</v>
      </c>
      <c r="AR38">
        <v>0</v>
      </c>
      <c r="AS38" t="s">
        <v>5</v>
      </c>
      <c r="AT38">
        <v>0.25620999999999999</v>
      </c>
      <c r="AU38" t="s">
        <v>5</v>
      </c>
      <c r="AV38">
        <v>0</v>
      </c>
      <c r="AW38">
        <v>2</v>
      </c>
      <c r="AX38">
        <v>47539143</v>
      </c>
      <c r="AY38">
        <v>1</v>
      </c>
      <c r="AZ38">
        <v>0</v>
      </c>
      <c r="BA38">
        <v>38</v>
      </c>
      <c r="BB38">
        <v>0</v>
      </c>
      <c r="BC38">
        <v>0</v>
      </c>
      <c r="BD38">
        <v>0</v>
      </c>
      <c r="BE38">
        <v>0</v>
      </c>
      <c r="BF38">
        <v>0</v>
      </c>
      <c r="BG38">
        <v>0</v>
      </c>
      <c r="BH38">
        <v>0</v>
      </c>
      <c r="BI38">
        <v>0</v>
      </c>
      <c r="BJ38">
        <v>0</v>
      </c>
      <c r="BK38">
        <v>0</v>
      </c>
      <c r="BL38">
        <v>0</v>
      </c>
      <c r="BM38">
        <v>0</v>
      </c>
      <c r="BN38">
        <v>0</v>
      </c>
      <c r="BO38">
        <v>0</v>
      </c>
      <c r="BP38">
        <v>0</v>
      </c>
      <c r="BQ38">
        <v>0</v>
      </c>
      <c r="BR38">
        <v>0</v>
      </c>
      <c r="BS38">
        <v>0</v>
      </c>
      <c r="BT38">
        <v>0</v>
      </c>
      <c r="BU38">
        <v>0</v>
      </c>
      <c r="BV38">
        <v>0</v>
      </c>
      <c r="BW38">
        <v>0</v>
      </c>
      <c r="CX38">
        <f>Y38*Source!I218</f>
        <v>0</v>
      </c>
      <c r="CY38">
        <f>AA38</f>
        <v>0</v>
      </c>
      <c r="CZ38">
        <f>AE38</f>
        <v>0</v>
      </c>
      <c r="DA38">
        <f>AI38</f>
        <v>1</v>
      </c>
      <c r="DB38">
        <f t="shared" si="2"/>
        <v>0</v>
      </c>
      <c r="DC38">
        <f t="shared" si="3"/>
        <v>0</v>
      </c>
    </row>
    <row r="39" spans="1:107" x14ac:dyDescent="0.2">
      <c r="A39">
        <f>ROW(Source!A218)</f>
        <v>218</v>
      </c>
      <c r="B39">
        <v>47538294</v>
      </c>
      <c r="C39">
        <v>47539126</v>
      </c>
      <c r="D39">
        <v>44462193</v>
      </c>
      <c r="E39">
        <v>52</v>
      </c>
      <c r="F39">
        <v>1</v>
      </c>
      <c r="G39">
        <v>1</v>
      </c>
      <c r="H39">
        <v>3</v>
      </c>
      <c r="I39" t="s">
        <v>30</v>
      </c>
      <c r="J39" t="s">
        <v>5</v>
      </c>
      <c r="K39" t="s">
        <v>31</v>
      </c>
      <c r="L39">
        <v>1348</v>
      </c>
      <c r="N39">
        <v>1009</v>
      </c>
      <c r="O39" t="s">
        <v>28</v>
      </c>
      <c r="P39" t="s">
        <v>28</v>
      </c>
      <c r="Q39">
        <v>1000</v>
      </c>
      <c r="W39">
        <v>0</v>
      </c>
      <c r="X39">
        <v>2102561428</v>
      </c>
      <c r="Y39">
        <v>0.25620999999999999</v>
      </c>
      <c r="AA39">
        <v>0</v>
      </c>
      <c r="AB39">
        <v>0</v>
      </c>
      <c r="AC39">
        <v>0</v>
      </c>
      <c r="AD39">
        <v>0</v>
      </c>
      <c r="AE39">
        <v>0</v>
      </c>
      <c r="AF39">
        <v>0</v>
      </c>
      <c r="AG39">
        <v>0</v>
      </c>
      <c r="AH39">
        <v>0</v>
      </c>
      <c r="AI39">
        <v>1</v>
      </c>
      <c r="AJ39">
        <v>1</v>
      </c>
      <c r="AK39">
        <v>1</v>
      </c>
      <c r="AL39">
        <v>1</v>
      </c>
      <c r="AN39">
        <v>0</v>
      </c>
      <c r="AO39">
        <v>0</v>
      </c>
      <c r="AP39">
        <v>0</v>
      </c>
      <c r="AQ39">
        <v>0</v>
      </c>
      <c r="AR39">
        <v>0</v>
      </c>
      <c r="AS39" t="s">
        <v>5</v>
      </c>
      <c r="AT39">
        <v>0.25620999999999999</v>
      </c>
      <c r="AU39" t="s">
        <v>5</v>
      </c>
      <c r="AV39">
        <v>0</v>
      </c>
      <c r="AW39">
        <v>2</v>
      </c>
      <c r="AX39">
        <v>47539144</v>
      </c>
      <c r="AY39">
        <v>1</v>
      </c>
      <c r="AZ39">
        <v>0</v>
      </c>
      <c r="BA39">
        <v>39</v>
      </c>
      <c r="BB39">
        <v>0</v>
      </c>
      <c r="BC39">
        <v>0</v>
      </c>
      <c r="BD39">
        <v>0</v>
      </c>
      <c r="BE39">
        <v>0</v>
      </c>
      <c r="BF39">
        <v>0</v>
      </c>
      <c r="BG39">
        <v>0</v>
      </c>
      <c r="BH39">
        <v>0</v>
      </c>
      <c r="BI39">
        <v>0</v>
      </c>
      <c r="BJ39">
        <v>0</v>
      </c>
      <c r="BK39">
        <v>0</v>
      </c>
      <c r="BL39">
        <v>0</v>
      </c>
      <c r="BM39">
        <v>0</v>
      </c>
      <c r="BN39">
        <v>0</v>
      </c>
      <c r="BO39">
        <v>0</v>
      </c>
      <c r="BP39">
        <v>0</v>
      </c>
      <c r="BQ39">
        <v>0</v>
      </c>
      <c r="BR39">
        <v>0</v>
      </c>
      <c r="BS39">
        <v>0</v>
      </c>
      <c r="BT39">
        <v>0</v>
      </c>
      <c r="BU39">
        <v>0</v>
      </c>
      <c r="BV39">
        <v>0</v>
      </c>
      <c r="BW39">
        <v>0</v>
      </c>
      <c r="CX39">
        <f>Y39*Source!I218</f>
        <v>0</v>
      </c>
      <c r="CY39">
        <f>AA39</f>
        <v>0</v>
      </c>
      <c r="CZ39">
        <f>AE39</f>
        <v>0</v>
      </c>
      <c r="DA39">
        <f>AI39</f>
        <v>1</v>
      </c>
      <c r="DB39">
        <f t="shared" si="2"/>
        <v>0</v>
      </c>
      <c r="DC39">
        <f t="shared" si="3"/>
        <v>0</v>
      </c>
    </row>
    <row r="40" spans="1:107" x14ac:dyDescent="0.2">
      <c r="A40">
        <f>ROW(Source!A258)</f>
        <v>258</v>
      </c>
      <c r="B40">
        <v>47538294</v>
      </c>
      <c r="C40">
        <v>47539149</v>
      </c>
      <c r="D40">
        <v>44457684</v>
      </c>
      <c r="E40">
        <v>52</v>
      </c>
      <c r="F40">
        <v>1</v>
      </c>
      <c r="G40">
        <v>1</v>
      </c>
      <c r="H40">
        <v>1</v>
      </c>
      <c r="I40" t="s">
        <v>461</v>
      </c>
      <c r="J40" t="s">
        <v>5</v>
      </c>
      <c r="K40" t="s">
        <v>462</v>
      </c>
      <c r="L40">
        <v>1191</v>
      </c>
      <c r="N40">
        <v>1013</v>
      </c>
      <c r="O40" t="s">
        <v>413</v>
      </c>
      <c r="P40" t="s">
        <v>413</v>
      </c>
      <c r="Q40">
        <v>1</v>
      </c>
      <c r="W40">
        <v>0</v>
      </c>
      <c r="X40">
        <v>145020957</v>
      </c>
      <c r="Y40">
        <v>151.79999999999998</v>
      </c>
      <c r="AA40">
        <v>0</v>
      </c>
      <c r="AB40">
        <v>0</v>
      </c>
      <c r="AC40">
        <v>0</v>
      </c>
      <c r="AD40">
        <v>9.07</v>
      </c>
      <c r="AE40">
        <v>0</v>
      </c>
      <c r="AF40">
        <v>0</v>
      </c>
      <c r="AG40">
        <v>0</v>
      </c>
      <c r="AH40">
        <v>9.07</v>
      </c>
      <c r="AI40">
        <v>1</v>
      </c>
      <c r="AJ40">
        <v>1</v>
      </c>
      <c r="AK40">
        <v>1</v>
      </c>
      <c r="AL40">
        <v>1</v>
      </c>
      <c r="AN40">
        <v>0</v>
      </c>
      <c r="AO40">
        <v>1</v>
      </c>
      <c r="AP40">
        <v>1</v>
      </c>
      <c r="AQ40">
        <v>0</v>
      </c>
      <c r="AR40">
        <v>0</v>
      </c>
      <c r="AS40" t="s">
        <v>5</v>
      </c>
      <c r="AT40">
        <v>132</v>
      </c>
      <c r="AU40" t="s">
        <v>128</v>
      </c>
      <c r="AV40">
        <v>1</v>
      </c>
      <c r="AW40">
        <v>2</v>
      </c>
      <c r="AX40">
        <v>47539169</v>
      </c>
      <c r="AY40">
        <v>1</v>
      </c>
      <c r="AZ40">
        <v>0</v>
      </c>
      <c r="BA40">
        <v>40</v>
      </c>
      <c r="BB40">
        <v>0</v>
      </c>
      <c r="BC40">
        <v>0</v>
      </c>
      <c r="BD40">
        <v>0</v>
      </c>
      <c r="BE40">
        <v>0</v>
      </c>
      <c r="BF40">
        <v>0</v>
      </c>
      <c r="BG40">
        <v>0</v>
      </c>
      <c r="BH40">
        <v>0</v>
      </c>
      <c r="BI40">
        <v>0</v>
      </c>
      <c r="BJ40">
        <v>0</v>
      </c>
      <c r="BK40">
        <v>0</v>
      </c>
      <c r="BL40">
        <v>0</v>
      </c>
      <c r="BM40">
        <v>0</v>
      </c>
      <c r="BN40">
        <v>0</v>
      </c>
      <c r="BO40">
        <v>0</v>
      </c>
      <c r="BP40">
        <v>0</v>
      </c>
      <c r="BQ40">
        <v>0</v>
      </c>
      <c r="BR40">
        <v>0</v>
      </c>
      <c r="BS40">
        <v>0</v>
      </c>
      <c r="BT40">
        <v>0</v>
      </c>
      <c r="BU40">
        <v>0</v>
      </c>
      <c r="BV40">
        <v>0</v>
      </c>
      <c r="BW40">
        <v>0</v>
      </c>
      <c r="CX40">
        <f>Y40*Source!I258</f>
        <v>0</v>
      </c>
      <c r="CY40">
        <f>AD40</f>
        <v>9.07</v>
      </c>
      <c r="CZ40">
        <f>AH40</f>
        <v>9.07</v>
      </c>
      <c r="DA40">
        <f>AL40</f>
        <v>1</v>
      </c>
      <c r="DB40">
        <f>ROUND((ROUND(AT40*CZ40,2)*1.15),1)</f>
        <v>1376.8</v>
      </c>
      <c r="DC40">
        <f>ROUND((ROUND(AT40*AG40,2)*1.15),1)</f>
        <v>0</v>
      </c>
    </row>
    <row r="41" spans="1:107" x14ac:dyDescent="0.2">
      <c r="A41">
        <f>ROW(Source!A258)</f>
        <v>258</v>
      </c>
      <c r="B41">
        <v>47538294</v>
      </c>
      <c r="C41">
        <v>47539149</v>
      </c>
      <c r="D41">
        <v>44457864</v>
      </c>
      <c r="E41">
        <v>52</v>
      </c>
      <c r="F41">
        <v>1</v>
      </c>
      <c r="G41">
        <v>1</v>
      </c>
      <c r="H41">
        <v>1</v>
      </c>
      <c r="I41" t="s">
        <v>416</v>
      </c>
      <c r="J41" t="s">
        <v>5</v>
      </c>
      <c r="K41" t="s">
        <v>417</v>
      </c>
      <c r="L41">
        <v>1191</v>
      </c>
      <c r="N41">
        <v>1013</v>
      </c>
      <c r="O41" t="s">
        <v>413</v>
      </c>
      <c r="P41" t="s">
        <v>413</v>
      </c>
      <c r="Q41">
        <v>1</v>
      </c>
      <c r="W41">
        <v>0</v>
      </c>
      <c r="X41">
        <v>-1417349443</v>
      </c>
      <c r="Y41">
        <v>0.91</v>
      </c>
      <c r="AA41">
        <v>0</v>
      </c>
      <c r="AB41">
        <v>0</v>
      </c>
      <c r="AC41">
        <v>0</v>
      </c>
      <c r="AD41">
        <v>0</v>
      </c>
      <c r="AE41">
        <v>0</v>
      </c>
      <c r="AF41">
        <v>0</v>
      </c>
      <c r="AG41">
        <v>0</v>
      </c>
      <c r="AH41">
        <v>0</v>
      </c>
      <c r="AI41">
        <v>1</v>
      </c>
      <c r="AJ41">
        <v>1</v>
      </c>
      <c r="AK41">
        <v>1</v>
      </c>
      <c r="AL41">
        <v>1</v>
      </c>
      <c r="AN41">
        <v>0</v>
      </c>
      <c r="AO41">
        <v>1</v>
      </c>
      <c r="AP41">
        <v>0</v>
      </c>
      <c r="AQ41">
        <v>0</v>
      </c>
      <c r="AR41">
        <v>0</v>
      </c>
      <c r="AS41" t="s">
        <v>5</v>
      </c>
      <c r="AT41">
        <v>0.91</v>
      </c>
      <c r="AU41" t="s">
        <v>5</v>
      </c>
      <c r="AV41">
        <v>2</v>
      </c>
      <c r="AW41">
        <v>2</v>
      </c>
      <c r="AX41">
        <v>47539170</v>
      </c>
      <c r="AY41">
        <v>1</v>
      </c>
      <c r="AZ41">
        <v>2048</v>
      </c>
      <c r="BA41">
        <v>41</v>
      </c>
      <c r="BB41">
        <v>0</v>
      </c>
      <c r="BC41">
        <v>0</v>
      </c>
      <c r="BD41">
        <v>0</v>
      </c>
      <c r="BE41">
        <v>0</v>
      </c>
      <c r="BF41">
        <v>0</v>
      </c>
      <c r="BG41">
        <v>0</v>
      </c>
      <c r="BH41">
        <v>0</v>
      </c>
      <c r="BI41">
        <v>0</v>
      </c>
      <c r="BJ41">
        <v>0</v>
      </c>
      <c r="BK41">
        <v>0</v>
      </c>
      <c r="BL41">
        <v>0</v>
      </c>
      <c r="BM41">
        <v>0</v>
      </c>
      <c r="BN41">
        <v>0</v>
      </c>
      <c r="BO41">
        <v>0</v>
      </c>
      <c r="BP41">
        <v>0</v>
      </c>
      <c r="BQ41">
        <v>0</v>
      </c>
      <c r="BR41">
        <v>0</v>
      </c>
      <c r="BS41">
        <v>0</v>
      </c>
      <c r="BT41">
        <v>0</v>
      </c>
      <c r="BU41">
        <v>0</v>
      </c>
      <c r="BV41">
        <v>0</v>
      </c>
      <c r="BW41">
        <v>0</v>
      </c>
      <c r="CX41">
        <f>Y41*Source!I258</f>
        <v>0</v>
      </c>
      <c r="CY41">
        <f>AD41</f>
        <v>0</v>
      </c>
      <c r="CZ41">
        <f>AH41</f>
        <v>0</v>
      </c>
      <c r="DA41">
        <f>AL41</f>
        <v>1</v>
      </c>
      <c r="DB41">
        <f>ROUND(ROUND(AT41*CZ41,2),1)</f>
        <v>0</v>
      </c>
      <c r="DC41">
        <f>ROUND(ROUND(AT41*AG41,2),1)</f>
        <v>0</v>
      </c>
    </row>
    <row r="42" spans="1:107" x14ac:dyDescent="0.2">
      <c r="A42">
        <f>ROW(Source!A258)</f>
        <v>258</v>
      </c>
      <c r="B42">
        <v>47538294</v>
      </c>
      <c r="C42">
        <v>47539149</v>
      </c>
      <c r="D42">
        <v>44674406</v>
      </c>
      <c r="E42">
        <v>1</v>
      </c>
      <c r="F42">
        <v>1</v>
      </c>
      <c r="G42">
        <v>1</v>
      </c>
      <c r="H42">
        <v>2</v>
      </c>
      <c r="I42" t="s">
        <v>463</v>
      </c>
      <c r="J42" t="s">
        <v>464</v>
      </c>
      <c r="K42" t="s">
        <v>465</v>
      </c>
      <c r="L42">
        <v>1368</v>
      </c>
      <c r="N42">
        <v>1011</v>
      </c>
      <c r="O42" t="s">
        <v>421</v>
      </c>
      <c r="P42" t="s">
        <v>421</v>
      </c>
      <c r="Q42">
        <v>1</v>
      </c>
      <c r="W42">
        <v>0</v>
      </c>
      <c r="X42">
        <v>-1587540238</v>
      </c>
      <c r="Y42">
        <v>0.70000000000000007</v>
      </c>
      <c r="AA42">
        <v>0</v>
      </c>
      <c r="AB42">
        <v>1023.6</v>
      </c>
      <c r="AC42">
        <v>443.21</v>
      </c>
      <c r="AD42">
        <v>0</v>
      </c>
      <c r="AE42">
        <v>0</v>
      </c>
      <c r="AF42">
        <v>115.4</v>
      </c>
      <c r="AG42">
        <v>13.5</v>
      </c>
      <c r="AH42">
        <v>0</v>
      </c>
      <c r="AI42">
        <v>1</v>
      </c>
      <c r="AJ42">
        <v>8.8699999999999992</v>
      </c>
      <c r="AK42">
        <v>32.83</v>
      </c>
      <c r="AL42">
        <v>1</v>
      </c>
      <c r="AN42">
        <v>0</v>
      </c>
      <c r="AO42">
        <v>1</v>
      </c>
      <c r="AP42">
        <v>1</v>
      </c>
      <c r="AQ42">
        <v>0</v>
      </c>
      <c r="AR42">
        <v>0</v>
      </c>
      <c r="AS42" t="s">
        <v>5</v>
      </c>
      <c r="AT42">
        <v>0.56000000000000005</v>
      </c>
      <c r="AU42" t="s">
        <v>127</v>
      </c>
      <c r="AV42">
        <v>0</v>
      </c>
      <c r="AW42">
        <v>2</v>
      </c>
      <c r="AX42">
        <v>47539171</v>
      </c>
      <c r="AY42">
        <v>1</v>
      </c>
      <c r="AZ42">
        <v>0</v>
      </c>
      <c r="BA42">
        <v>42</v>
      </c>
      <c r="BB42">
        <v>0</v>
      </c>
      <c r="BC42">
        <v>0</v>
      </c>
      <c r="BD42">
        <v>0</v>
      </c>
      <c r="BE42">
        <v>0</v>
      </c>
      <c r="BF42">
        <v>0</v>
      </c>
      <c r="BG42">
        <v>0</v>
      </c>
      <c r="BH42">
        <v>0</v>
      </c>
      <c r="BI42">
        <v>0</v>
      </c>
      <c r="BJ42">
        <v>0</v>
      </c>
      <c r="BK42">
        <v>0</v>
      </c>
      <c r="BL42">
        <v>0</v>
      </c>
      <c r="BM42">
        <v>0</v>
      </c>
      <c r="BN42">
        <v>0</v>
      </c>
      <c r="BO42">
        <v>0</v>
      </c>
      <c r="BP42">
        <v>0</v>
      </c>
      <c r="BQ42">
        <v>0</v>
      </c>
      <c r="BR42">
        <v>0</v>
      </c>
      <c r="BS42">
        <v>0</v>
      </c>
      <c r="BT42">
        <v>0</v>
      </c>
      <c r="BU42">
        <v>0</v>
      </c>
      <c r="BV42">
        <v>0</v>
      </c>
      <c r="BW42">
        <v>0</v>
      </c>
      <c r="CX42">
        <f>Y42*Source!I258</f>
        <v>0</v>
      </c>
      <c r="CY42">
        <f>AB42</f>
        <v>1023.6</v>
      </c>
      <c r="CZ42">
        <f>AF42</f>
        <v>115.4</v>
      </c>
      <c r="DA42">
        <f>AJ42</f>
        <v>8.8699999999999992</v>
      </c>
      <c r="DB42">
        <f>ROUND((ROUND(AT42*CZ42,2)*1.25),1)</f>
        <v>80.8</v>
      </c>
      <c r="DC42">
        <f>ROUND((ROUND(AT42*AG42,2)*1.25),1)</f>
        <v>9.5</v>
      </c>
    </row>
    <row r="43" spans="1:107" x14ac:dyDescent="0.2">
      <c r="A43">
        <f>ROW(Source!A258)</f>
        <v>258</v>
      </c>
      <c r="B43">
        <v>47538294</v>
      </c>
      <c r="C43">
        <v>47539149</v>
      </c>
      <c r="D43">
        <v>44675658</v>
      </c>
      <c r="E43">
        <v>1</v>
      </c>
      <c r="F43">
        <v>1</v>
      </c>
      <c r="G43">
        <v>1</v>
      </c>
      <c r="H43">
        <v>2</v>
      </c>
      <c r="I43" t="s">
        <v>434</v>
      </c>
      <c r="J43" t="s">
        <v>435</v>
      </c>
      <c r="K43" t="s">
        <v>436</v>
      </c>
      <c r="L43">
        <v>1368</v>
      </c>
      <c r="N43">
        <v>1011</v>
      </c>
      <c r="O43" t="s">
        <v>421</v>
      </c>
      <c r="P43" t="s">
        <v>421</v>
      </c>
      <c r="Q43">
        <v>1</v>
      </c>
      <c r="W43">
        <v>0</v>
      </c>
      <c r="X43">
        <v>-922938010</v>
      </c>
      <c r="Y43">
        <v>0.4375</v>
      </c>
      <c r="AA43">
        <v>0</v>
      </c>
      <c r="AB43">
        <v>795.09</v>
      </c>
      <c r="AC43">
        <v>380.83</v>
      </c>
      <c r="AD43">
        <v>0</v>
      </c>
      <c r="AE43">
        <v>0</v>
      </c>
      <c r="AF43">
        <v>65.709999999999994</v>
      </c>
      <c r="AG43">
        <v>11.6</v>
      </c>
      <c r="AH43">
        <v>0</v>
      </c>
      <c r="AI43">
        <v>1</v>
      </c>
      <c r="AJ43">
        <v>12.1</v>
      </c>
      <c r="AK43">
        <v>32.83</v>
      </c>
      <c r="AL43">
        <v>1</v>
      </c>
      <c r="AN43">
        <v>0</v>
      </c>
      <c r="AO43">
        <v>1</v>
      </c>
      <c r="AP43">
        <v>1</v>
      </c>
      <c r="AQ43">
        <v>0</v>
      </c>
      <c r="AR43">
        <v>0</v>
      </c>
      <c r="AS43" t="s">
        <v>5</v>
      </c>
      <c r="AT43">
        <v>0.35</v>
      </c>
      <c r="AU43" t="s">
        <v>127</v>
      </c>
      <c r="AV43">
        <v>0</v>
      </c>
      <c r="AW43">
        <v>2</v>
      </c>
      <c r="AX43">
        <v>47539172</v>
      </c>
      <c r="AY43">
        <v>1</v>
      </c>
      <c r="AZ43">
        <v>0</v>
      </c>
      <c r="BA43">
        <v>43</v>
      </c>
      <c r="BB43">
        <v>0</v>
      </c>
      <c r="BC43">
        <v>0</v>
      </c>
      <c r="BD43">
        <v>0</v>
      </c>
      <c r="BE43">
        <v>0</v>
      </c>
      <c r="BF43">
        <v>0</v>
      </c>
      <c r="BG43">
        <v>0</v>
      </c>
      <c r="BH43">
        <v>0</v>
      </c>
      <c r="BI43">
        <v>0</v>
      </c>
      <c r="BJ43">
        <v>0</v>
      </c>
      <c r="BK43">
        <v>0</v>
      </c>
      <c r="BL43">
        <v>0</v>
      </c>
      <c r="BM43">
        <v>0</v>
      </c>
      <c r="BN43">
        <v>0</v>
      </c>
      <c r="BO43">
        <v>0</v>
      </c>
      <c r="BP43">
        <v>0</v>
      </c>
      <c r="BQ43">
        <v>0</v>
      </c>
      <c r="BR43">
        <v>0</v>
      </c>
      <c r="BS43">
        <v>0</v>
      </c>
      <c r="BT43">
        <v>0</v>
      </c>
      <c r="BU43">
        <v>0</v>
      </c>
      <c r="BV43">
        <v>0</v>
      </c>
      <c r="BW43">
        <v>0</v>
      </c>
      <c r="CX43">
        <f>Y43*Source!I258</f>
        <v>0</v>
      </c>
      <c r="CY43">
        <f>AB43</f>
        <v>795.09</v>
      </c>
      <c r="CZ43">
        <f>AF43</f>
        <v>65.709999999999994</v>
      </c>
      <c r="DA43">
        <f>AJ43</f>
        <v>12.1</v>
      </c>
      <c r="DB43">
        <f>ROUND((ROUND(AT43*CZ43,2)*1.25),1)</f>
        <v>28.8</v>
      </c>
      <c r="DC43">
        <f>ROUND((ROUND(AT43*AG43,2)*1.25),1)</f>
        <v>5.0999999999999996</v>
      </c>
    </row>
    <row r="44" spans="1:107" x14ac:dyDescent="0.2">
      <c r="A44">
        <f>ROW(Source!A258)</f>
        <v>258</v>
      </c>
      <c r="B44">
        <v>47538294</v>
      </c>
      <c r="C44">
        <v>47539149</v>
      </c>
      <c r="D44">
        <v>44676608</v>
      </c>
      <c r="E44">
        <v>1</v>
      </c>
      <c r="F44">
        <v>1</v>
      </c>
      <c r="G44">
        <v>1</v>
      </c>
      <c r="H44">
        <v>2</v>
      </c>
      <c r="I44" t="s">
        <v>466</v>
      </c>
      <c r="J44" t="s">
        <v>467</v>
      </c>
      <c r="K44" t="s">
        <v>468</v>
      </c>
      <c r="L44">
        <v>1368</v>
      </c>
      <c r="N44">
        <v>1011</v>
      </c>
      <c r="O44" t="s">
        <v>421</v>
      </c>
      <c r="P44" t="s">
        <v>421</v>
      </c>
      <c r="Q44">
        <v>1</v>
      </c>
      <c r="W44">
        <v>0</v>
      </c>
      <c r="X44">
        <v>190395344</v>
      </c>
      <c r="Y44">
        <v>0.125</v>
      </c>
      <c r="AA44">
        <v>0</v>
      </c>
      <c r="AB44">
        <v>19.48</v>
      </c>
      <c r="AC44">
        <v>0</v>
      </c>
      <c r="AD44">
        <v>0</v>
      </c>
      <c r="AE44">
        <v>0</v>
      </c>
      <c r="AF44">
        <v>33.590000000000003</v>
      </c>
      <c r="AG44">
        <v>0</v>
      </c>
      <c r="AH44">
        <v>0</v>
      </c>
      <c r="AI44">
        <v>1</v>
      </c>
      <c r="AJ44">
        <v>0.57999999999999996</v>
      </c>
      <c r="AK44">
        <v>32.83</v>
      </c>
      <c r="AL44">
        <v>1</v>
      </c>
      <c r="AN44">
        <v>0</v>
      </c>
      <c r="AO44">
        <v>1</v>
      </c>
      <c r="AP44">
        <v>1</v>
      </c>
      <c r="AQ44">
        <v>0</v>
      </c>
      <c r="AR44">
        <v>0</v>
      </c>
      <c r="AS44" t="s">
        <v>5</v>
      </c>
      <c r="AT44">
        <v>0.1</v>
      </c>
      <c r="AU44" t="s">
        <v>127</v>
      </c>
      <c r="AV44">
        <v>0</v>
      </c>
      <c r="AW44">
        <v>2</v>
      </c>
      <c r="AX44">
        <v>47539173</v>
      </c>
      <c r="AY44">
        <v>1</v>
      </c>
      <c r="AZ44">
        <v>0</v>
      </c>
      <c r="BA44">
        <v>44</v>
      </c>
      <c r="BB44">
        <v>0</v>
      </c>
      <c r="BC44">
        <v>0</v>
      </c>
      <c r="BD44">
        <v>0</v>
      </c>
      <c r="BE44">
        <v>0</v>
      </c>
      <c r="BF44">
        <v>0</v>
      </c>
      <c r="BG44">
        <v>0</v>
      </c>
      <c r="BH44">
        <v>0</v>
      </c>
      <c r="BI44">
        <v>0</v>
      </c>
      <c r="BJ44">
        <v>0</v>
      </c>
      <c r="BK44">
        <v>0</v>
      </c>
      <c r="BL44">
        <v>0</v>
      </c>
      <c r="BM44">
        <v>0</v>
      </c>
      <c r="BN44">
        <v>0</v>
      </c>
      <c r="BO44">
        <v>0</v>
      </c>
      <c r="BP44">
        <v>0</v>
      </c>
      <c r="BQ44">
        <v>0</v>
      </c>
      <c r="BR44">
        <v>0</v>
      </c>
      <c r="BS44">
        <v>0</v>
      </c>
      <c r="BT44">
        <v>0</v>
      </c>
      <c r="BU44">
        <v>0</v>
      </c>
      <c r="BV44">
        <v>0</v>
      </c>
      <c r="BW44">
        <v>0</v>
      </c>
      <c r="CX44">
        <f>Y44*Source!I258</f>
        <v>0</v>
      </c>
      <c r="CY44">
        <f>AB44</f>
        <v>19.48</v>
      </c>
      <c r="CZ44">
        <f>AF44</f>
        <v>33.590000000000003</v>
      </c>
      <c r="DA44">
        <f>AJ44</f>
        <v>0.57999999999999996</v>
      </c>
      <c r="DB44">
        <f>ROUND((ROUND(AT44*CZ44,2)*1.25),1)</f>
        <v>4.2</v>
      </c>
      <c r="DC44">
        <f>ROUND((ROUND(AT44*AG44,2)*1.25),1)</f>
        <v>0</v>
      </c>
    </row>
    <row r="45" spans="1:107" x14ac:dyDescent="0.2">
      <c r="A45">
        <f>ROW(Source!A258)</f>
        <v>258</v>
      </c>
      <c r="B45">
        <v>47538294</v>
      </c>
      <c r="C45">
        <v>47539149</v>
      </c>
      <c r="D45">
        <v>44469472</v>
      </c>
      <c r="E45">
        <v>1</v>
      </c>
      <c r="F45">
        <v>1</v>
      </c>
      <c r="G45">
        <v>1</v>
      </c>
      <c r="H45">
        <v>3</v>
      </c>
      <c r="I45" t="s">
        <v>164</v>
      </c>
      <c r="J45" t="s">
        <v>166</v>
      </c>
      <c r="K45" t="s">
        <v>165</v>
      </c>
      <c r="L45">
        <v>1327</v>
      </c>
      <c r="N45">
        <v>1005</v>
      </c>
      <c r="O45" t="s">
        <v>113</v>
      </c>
      <c r="P45" t="s">
        <v>113</v>
      </c>
      <c r="Q45">
        <v>1</v>
      </c>
      <c r="W45">
        <v>0</v>
      </c>
      <c r="X45">
        <v>391898241</v>
      </c>
      <c r="Y45">
        <v>421</v>
      </c>
      <c r="AA45">
        <v>78.75</v>
      </c>
      <c r="AB45">
        <v>0</v>
      </c>
      <c r="AC45">
        <v>0</v>
      </c>
      <c r="AD45">
        <v>0</v>
      </c>
      <c r="AE45">
        <v>15</v>
      </c>
      <c r="AF45">
        <v>0</v>
      </c>
      <c r="AG45">
        <v>0</v>
      </c>
      <c r="AH45">
        <v>0</v>
      </c>
      <c r="AI45">
        <v>5.25</v>
      </c>
      <c r="AJ45">
        <v>1</v>
      </c>
      <c r="AK45">
        <v>1</v>
      </c>
      <c r="AL45">
        <v>1</v>
      </c>
      <c r="AN45">
        <v>0</v>
      </c>
      <c r="AO45">
        <v>0</v>
      </c>
      <c r="AP45">
        <v>0</v>
      </c>
      <c r="AQ45">
        <v>0</v>
      </c>
      <c r="AR45">
        <v>0</v>
      </c>
      <c r="AS45" t="s">
        <v>5</v>
      </c>
      <c r="AT45">
        <v>421</v>
      </c>
      <c r="AU45" t="s">
        <v>5</v>
      </c>
      <c r="AV45">
        <v>0</v>
      </c>
      <c r="AW45">
        <v>1</v>
      </c>
      <c r="AX45">
        <v>-1</v>
      </c>
      <c r="AY45">
        <v>0</v>
      </c>
      <c r="AZ45">
        <v>0</v>
      </c>
      <c r="BA45" t="s">
        <v>5</v>
      </c>
      <c r="BB45">
        <v>0</v>
      </c>
      <c r="BC45">
        <v>0</v>
      </c>
      <c r="BD45">
        <v>0</v>
      </c>
      <c r="BE45">
        <v>0</v>
      </c>
      <c r="BF45">
        <v>0</v>
      </c>
      <c r="BG45">
        <v>0</v>
      </c>
      <c r="BH45">
        <v>0</v>
      </c>
      <c r="BI45">
        <v>0</v>
      </c>
      <c r="BJ45">
        <v>0</v>
      </c>
      <c r="BK45">
        <v>0</v>
      </c>
      <c r="BL45">
        <v>0</v>
      </c>
      <c r="BM45">
        <v>0</v>
      </c>
      <c r="BN45">
        <v>0</v>
      </c>
      <c r="BO45">
        <v>0</v>
      </c>
      <c r="BP45">
        <v>0</v>
      </c>
      <c r="BQ45">
        <v>0</v>
      </c>
      <c r="BR45">
        <v>0</v>
      </c>
      <c r="BS45">
        <v>0</v>
      </c>
      <c r="BT45">
        <v>0</v>
      </c>
      <c r="BU45">
        <v>0</v>
      </c>
      <c r="BV45">
        <v>0</v>
      </c>
      <c r="BW45">
        <v>0</v>
      </c>
      <c r="CX45">
        <f>Y45*Source!I258</f>
        <v>0</v>
      </c>
      <c r="CY45">
        <f t="shared" ref="CY45:CY58" si="4">AA45</f>
        <v>78.75</v>
      </c>
      <c r="CZ45">
        <f t="shared" ref="CZ45:CZ58" si="5">AE45</f>
        <v>15</v>
      </c>
      <c r="DA45">
        <f t="shared" ref="DA45:DA58" si="6">AI45</f>
        <v>5.25</v>
      </c>
      <c r="DB45">
        <f t="shared" ref="DB45:DB58" si="7">ROUND(ROUND(AT45*CZ45,2),1)</f>
        <v>6315</v>
      </c>
      <c r="DC45">
        <f t="shared" ref="DC45:DC58" si="8">ROUND(ROUND(AT45*AG45,2),1)</f>
        <v>0</v>
      </c>
    </row>
    <row r="46" spans="1:107" x14ac:dyDescent="0.2">
      <c r="A46">
        <f>ROW(Source!A258)</f>
        <v>258</v>
      </c>
      <c r="B46">
        <v>47538294</v>
      </c>
      <c r="C46">
        <v>47539149</v>
      </c>
      <c r="D46">
        <v>44470219</v>
      </c>
      <c r="E46">
        <v>1</v>
      </c>
      <c r="F46">
        <v>1</v>
      </c>
      <c r="G46">
        <v>1</v>
      </c>
      <c r="H46">
        <v>3</v>
      </c>
      <c r="I46" t="s">
        <v>315</v>
      </c>
      <c r="J46" t="s">
        <v>317</v>
      </c>
      <c r="K46" t="s">
        <v>316</v>
      </c>
      <c r="L46">
        <v>1339</v>
      </c>
      <c r="N46">
        <v>1007</v>
      </c>
      <c r="O46" t="s">
        <v>170</v>
      </c>
      <c r="P46" t="s">
        <v>170</v>
      </c>
      <c r="Q46">
        <v>1</v>
      </c>
      <c r="W46">
        <v>0</v>
      </c>
      <c r="X46">
        <v>261694468</v>
      </c>
      <c r="Y46">
        <v>0.13</v>
      </c>
      <c r="AA46">
        <v>29.3</v>
      </c>
      <c r="AB46">
        <v>0</v>
      </c>
      <c r="AC46">
        <v>0</v>
      </c>
      <c r="AD46">
        <v>0</v>
      </c>
      <c r="AE46">
        <v>2.44</v>
      </c>
      <c r="AF46">
        <v>0</v>
      </c>
      <c r="AG46">
        <v>0</v>
      </c>
      <c r="AH46">
        <v>0</v>
      </c>
      <c r="AI46">
        <v>12.01</v>
      </c>
      <c r="AJ46">
        <v>1</v>
      </c>
      <c r="AK46">
        <v>1</v>
      </c>
      <c r="AL46">
        <v>1</v>
      </c>
      <c r="AN46">
        <v>0</v>
      </c>
      <c r="AO46">
        <v>1</v>
      </c>
      <c r="AP46">
        <v>0</v>
      </c>
      <c r="AQ46">
        <v>0</v>
      </c>
      <c r="AR46">
        <v>0</v>
      </c>
      <c r="AS46" t="s">
        <v>5</v>
      </c>
      <c r="AT46">
        <v>0.13</v>
      </c>
      <c r="AU46" t="s">
        <v>5</v>
      </c>
      <c r="AV46">
        <v>0</v>
      </c>
      <c r="AW46">
        <v>2</v>
      </c>
      <c r="AX46">
        <v>47539175</v>
      </c>
      <c r="AY46">
        <v>1</v>
      </c>
      <c r="AZ46">
        <v>0</v>
      </c>
      <c r="BA46">
        <v>46</v>
      </c>
      <c r="BB46">
        <v>0</v>
      </c>
      <c r="BC46">
        <v>0</v>
      </c>
      <c r="BD46">
        <v>0</v>
      </c>
      <c r="BE46">
        <v>0</v>
      </c>
      <c r="BF46">
        <v>0</v>
      </c>
      <c r="BG46">
        <v>0</v>
      </c>
      <c r="BH46">
        <v>0</v>
      </c>
      <c r="BI46">
        <v>0</v>
      </c>
      <c r="BJ46">
        <v>0</v>
      </c>
      <c r="BK46">
        <v>0</v>
      </c>
      <c r="BL46">
        <v>0</v>
      </c>
      <c r="BM46">
        <v>0</v>
      </c>
      <c r="BN46">
        <v>0</v>
      </c>
      <c r="BO46">
        <v>0</v>
      </c>
      <c r="BP46">
        <v>0</v>
      </c>
      <c r="BQ46">
        <v>0</v>
      </c>
      <c r="BR46">
        <v>0</v>
      </c>
      <c r="BS46">
        <v>0</v>
      </c>
      <c r="BT46">
        <v>0</v>
      </c>
      <c r="BU46">
        <v>0</v>
      </c>
      <c r="BV46">
        <v>0</v>
      </c>
      <c r="BW46">
        <v>0</v>
      </c>
      <c r="CX46">
        <f>Y46*Source!I258</f>
        <v>0</v>
      </c>
      <c r="CY46">
        <f t="shared" si="4"/>
        <v>29.3</v>
      </c>
      <c r="CZ46">
        <f t="shared" si="5"/>
        <v>2.44</v>
      </c>
      <c r="DA46">
        <f t="shared" si="6"/>
        <v>12.01</v>
      </c>
      <c r="DB46">
        <f t="shared" si="7"/>
        <v>0.3</v>
      </c>
      <c r="DC46">
        <f t="shared" si="8"/>
        <v>0</v>
      </c>
    </row>
    <row r="47" spans="1:107" x14ac:dyDescent="0.2">
      <c r="A47">
        <f>ROW(Source!A258)</f>
        <v>258</v>
      </c>
      <c r="B47">
        <v>47538294</v>
      </c>
      <c r="C47">
        <v>47539149</v>
      </c>
      <c r="D47">
        <v>44470627</v>
      </c>
      <c r="E47">
        <v>1</v>
      </c>
      <c r="F47">
        <v>1</v>
      </c>
      <c r="G47">
        <v>1</v>
      </c>
      <c r="H47">
        <v>3</v>
      </c>
      <c r="I47" t="s">
        <v>469</v>
      </c>
      <c r="J47" t="s">
        <v>470</v>
      </c>
      <c r="K47" t="s">
        <v>471</v>
      </c>
      <c r="L47">
        <v>1301</v>
      </c>
      <c r="N47">
        <v>1003</v>
      </c>
      <c r="O47" t="s">
        <v>232</v>
      </c>
      <c r="P47" t="s">
        <v>232</v>
      </c>
      <c r="Q47">
        <v>1</v>
      </c>
      <c r="W47">
        <v>0</v>
      </c>
      <c r="X47">
        <v>-2089106842</v>
      </c>
      <c r="Y47">
        <v>126</v>
      </c>
      <c r="AA47">
        <v>5.56</v>
      </c>
      <c r="AB47">
        <v>0</v>
      </c>
      <c r="AC47">
        <v>0</v>
      </c>
      <c r="AD47">
        <v>0</v>
      </c>
      <c r="AE47">
        <v>0.6</v>
      </c>
      <c r="AF47">
        <v>0</v>
      </c>
      <c r="AG47">
        <v>0</v>
      </c>
      <c r="AH47">
        <v>0</v>
      </c>
      <c r="AI47">
        <v>9.27</v>
      </c>
      <c r="AJ47">
        <v>1</v>
      </c>
      <c r="AK47">
        <v>1</v>
      </c>
      <c r="AL47">
        <v>1</v>
      </c>
      <c r="AN47">
        <v>0</v>
      </c>
      <c r="AO47">
        <v>1</v>
      </c>
      <c r="AP47">
        <v>0</v>
      </c>
      <c r="AQ47">
        <v>0</v>
      </c>
      <c r="AR47">
        <v>0</v>
      </c>
      <c r="AS47" t="s">
        <v>5</v>
      </c>
      <c r="AT47">
        <v>126</v>
      </c>
      <c r="AU47" t="s">
        <v>5</v>
      </c>
      <c r="AV47">
        <v>0</v>
      </c>
      <c r="AW47">
        <v>2</v>
      </c>
      <c r="AX47">
        <v>47539176</v>
      </c>
      <c r="AY47">
        <v>1</v>
      </c>
      <c r="AZ47">
        <v>0</v>
      </c>
      <c r="BA47">
        <v>47</v>
      </c>
      <c r="BB47">
        <v>0</v>
      </c>
      <c r="BC47">
        <v>0</v>
      </c>
      <c r="BD47">
        <v>0</v>
      </c>
      <c r="BE47">
        <v>0</v>
      </c>
      <c r="BF47">
        <v>0</v>
      </c>
      <c r="BG47">
        <v>0</v>
      </c>
      <c r="BH47">
        <v>0</v>
      </c>
      <c r="BI47">
        <v>0</v>
      </c>
      <c r="BJ47">
        <v>0</v>
      </c>
      <c r="BK47">
        <v>0</v>
      </c>
      <c r="BL47">
        <v>0</v>
      </c>
      <c r="BM47">
        <v>0</v>
      </c>
      <c r="BN47">
        <v>0</v>
      </c>
      <c r="BO47">
        <v>0</v>
      </c>
      <c r="BP47">
        <v>0</v>
      </c>
      <c r="BQ47">
        <v>0</v>
      </c>
      <c r="BR47">
        <v>0</v>
      </c>
      <c r="BS47">
        <v>0</v>
      </c>
      <c r="BT47">
        <v>0</v>
      </c>
      <c r="BU47">
        <v>0</v>
      </c>
      <c r="BV47">
        <v>0</v>
      </c>
      <c r="BW47">
        <v>0</v>
      </c>
      <c r="CX47">
        <f>Y47*Source!I258</f>
        <v>0</v>
      </c>
      <c r="CY47">
        <f t="shared" si="4"/>
        <v>5.56</v>
      </c>
      <c r="CZ47">
        <f t="shared" si="5"/>
        <v>0.6</v>
      </c>
      <c r="DA47">
        <f t="shared" si="6"/>
        <v>9.27</v>
      </c>
      <c r="DB47">
        <f t="shared" si="7"/>
        <v>75.599999999999994</v>
      </c>
      <c r="DC47">
        <f t="shared" si="8"/>
        <v>0</v>
      </c>
    </row>
    <row r="48" spans="1:107" x14ac:dyDescent="0.2">
      <c r="A48">
        <f>ROW(Source!A258)</f>
        <v>258</v>
      </c>
      <c r="B48">
        <v>47538294</v>
      </c>
      <c r="C48">
        <v>47539149</v>
      </c>
      <c r="D48">
        <v>44470669</v>
      </c>
      <c r="E48">
        <v>1</v>
      </c>
      <c r="F48">
        <v>1</v>
      </c>
      <c r="G48">
        <v>1</v>
      </c>
      <c r="H48">
        <v>3</v>
      </c>
      <c r="I48" t="s">
        <v>472</v>
      </c>
      <c r="J48" t="s">
        <v>473</v>
      </c>
      <c r="K48" t="s">
        <v>474</v>
      </c>
      <c r="L48">
        <v>1301</v>
      </c>
      <c r="N48">
        <v>1003</v>
      </c>
      <c r="O48" t="s">
        <v>232</v>
      </c>
      <c r="P48" t="s">
        <v>232</v>
      </c>
      <c r="Q48">
        <v>1</v>
      </c>
      <c r="W48">
        <v>0</v>
      </c>
      <c r="X48">
        <v>1563466228</v>
      </c>
      <c r="Y48">
        <v>152</v>
      </c>
      <c r="AA48">
        <v>1.2</v>
      </c>
      <c r="AB48">
        <v>0</v>
      </c>
      <c r="AC48">
        <v>0</v>
      </c>
      <c r="AD48">
        <v>0</v>
      </c>
      <c r="AE48">
        <v>0.17</v>
      </c>
      <c r="AF48">
        <v>0</v>
      </c>
      <c r="AG48">
        <v>0</v>
      </c>
      <c r="AH48">
        <v>0</v>
      </c>
      <c r="AI48">
        <v>7.06</v>
      </c>
      <c r="AJ48">
        <v>1</v>
      </c>
      <c r="AK48">
        <v>1</v>
      </c>
      <c r="AL48">
        <v>1</v>
      </c>
      <c r="AN48">
        <v>0</v>
      </c>
      <c r="AO48">
        <v>1</v>
      </c>
      <c r="AP48">
        <v>0</v>
      </c>
      <c r="AQ48">
        <v>0</v>
      </c>
      <c r="AR48">
        <v>0</v>
      </c>
      <c r="AS48" t="s">
        <v>5</v>
      </c>
      <c r="AT48">
        <v>152</v>
      </c>
      <c r="AU48" t="s">
        <v>5</v>
      </c>
      <c r="AV48">
        <v>0</v>
      </c>
      <c r="AW48">
        <v>2</v>
      </c>
      <c r="AX48">
        <v>47539177</v>
      </c>
      <c r="AY48">
        <v>1</v>
      </c>
      <c r="AZ48">
        <v>0</v>
      </c>
      <c r="BA48">
        <v>48</v>
      </c>
      <c r="BB48">
        <v>0</v>
      </c>
      <c r="BC48">
        <v>0</v>
      </c>
      <c r="BD48">
        <v>0</v>
      </c>
      <c r="BE48">
        <v>0</v>
      </c>
      <c r="BF48">
        <v>0</v>
      </c>
      <c r="BG48">
        <v>0</v>
      </c>
      <c r="BH48">
        <v>0</v>
      </c>
      <c r="BI48">
        <v>0</v>
      </c>
      <c r="BJ48">
        <v>0</v>
      </c>
      <c r="BK48">
        <v>0</v>
      </c>
      <c r="BL48">
        <v>0</v>
      </c>
      <c r="BM48">
        <v>0</v>
      </c>
      <c r="BN48">
        <v>0</v>
      </c>
      <c r="BO48">
        <v>0</v>
      </c>
      <c r="BP48">
        <v>0</v>
      </c>
      <c r="BQ48">
        <v>0</v>
      </c>
      <c r="BR48">
        <v>0</v>
      </c>
      <c r="BS48">
        <v>0</v>
      </c>
      <c r="BT48">
        <v>0</v>
      </c>
      <c r="BU48">
        <v>0</v>
      </c>
      <c r="BV48">
        <v>0</v>
      </c>
      <c r="BW48">
        <v>0</v>
      </c>
      <c r="CX48">
        <f>Y48*Source!I258</f>
        <v>0</v>
      </c>
      <c r="CY48">
        <f t="shared" si="4"/>
        <v>1.2</v>
      </c>
      <c r="CZ48">
        <f t="shared" si="5"/>
        <v>0.17</v>
      </c>
      <c r="DA48">
        <f t="shared" si="6"/>
        <v>7.06</v>
      </c>
      <c r="DB48">
        <f t="shared" si="7"/>
        <v>25.8</v>
      </c>
      <c r="DC48">
        <f t="shared" si="8"/>
        <v>0</v>
      </c>
    </row>
    <row r="49" spans="1:107" x14ac:dyDescent="0.2">
      <c r="A49">
        <f>ROW(Source!A258)</f>
        <v>258</v>
      </c>
      <c r="B49">
        <v>47538294</v>
      </c>
      <c r="C49">
        <v>47539149</v>
      </c>
      <c r="D49">
        <v>44470676</v>
      </c>
      <c r="E49">
        <v>1</v>
      </c>
      <c r="F49">
        <v>1</v>
      </c>
      <c r="G49">
        <v>1</v>
      </c>
      <c r="H49">
        <v>3</v>
      </c>
      <c r="I49" t="s">
        <v>475</v>
      </c>
      <c r="J49" t="s">
        <v>476</v>
      </c>
      <c r="K49" t="s">
        <v>477</v>
      </c>
      <c r="L49">
        <v>1308</v>
      </c>
      <c r="N49">
        <v>1003</v>
      </c>
      <c r="O49" t="s">
        <v>227</v>
      </c>
      <c r="P49" t="s">
        <v>227</v>
      </c>
      <c r="Q49">
        <v>100</v>
      </c>
      <c r="W49">
        <v>0</v>
      </c>
      <c r="X49">
        <v>-1898034703</v>
      </c>
      <c r="Y49">
        <v>1.77</v>
      </c>
      <c r="AA49">
        <v>1250.79</v>
      </c>
      <c r="AB49">
        <v>0</v>
      </c>
      <c r="AC49">
        <v>0</v>
      </c>
      <c r="AD49">
        <v>0</v>
      </c>
      <c r="AE49">
        <v>173</v>
      </c>
      <c r="AF49">
        <v>0</v>
      </c>
      <c r="AG49">
        <v>0</v>
      </c>
      <c r="AH49">
        <v>0</v>
      </c>
      <c r="AI49">
        <v>7.23</v>
      </c>
      <c r="AJ49">
        <v>1</v>
      </c>
      <c r="AK49">
        <v>1</v>
      </c>
      <c r="AL49">
        <v>1</v>
      </c>
      <c r="AN49">
        <v>0</v>
      </c>
      <c r="AO49">
        <v>1</v>
      </c>
      <c r="AP49">
        <v>0</v>
      </c>
      <c r="AQ49">
        <v>0</v>
      </c>
      <c r="AR49">
        <v>0</v>
      </c>
      <c r="AS49" t="s">
        <v>5</v>
      </c>
      <c r="AT49">
        <v>1.77</v>
      </c>
      <c r="AU49" t="s">
        <v>5</v>
      </c>
      <c r="AV49">
        <v>0</v>
      </c>
      <c r="AW49">
        <v>2</v>
      </c>
      <c r="AX49">
        <v>47539178</v>
      </c>
      <c r="AY49">
        <v>1</v>
      </c>
      <c r="AZ49">
        <v>0</v>
      </c>
      <c r="BA49">
        <v>49</v>
      </c>
      <c r="BB49">
        <v>0</v>
      </c>
      <c r="BC49">
        <v>0</v>
      </c>
      <c r="BD49">
        <v>0</v>
      </c>
      <c r="BE49">
        <v>0</v>
      </c>
      <c r="BF49">
        <v>0</v>
      </c>
      <c r="BG49">
        <v>0</v>
      </c>
      <c r="BH49">
        <v>0</v>
      </c>
      <c r="BI49">
        <v>0</v>
      </c>
      <c r="BJ49">
        <v>0</v>
      </c>
      <c r="BK49">
        <v>0</v>
      </c>
      <c r="BL49">
        <v>0</v>
      </c>
      <c r="BM49">
        <v>0</v>
      </c>
      <c r="BN49">
        <v>0</v>
      </c>
      <c r="BO49">
        <v>0</v>
      </c>
      <c r="BP49">
        <v>0</v>
      </c>
      <c r="BQ49">
        <v>0</v>
      </c>
      <c r="BR49">
        <v>0</v>
      </c>
      <c r="BS49">
        <v>0</v>
      </c>
      <c r="BT49">
        <v>0</v>
      </c>
      <c r="BU49">
        <v>0</v>
      </c>
      <c r="BV49">
        <v>0</v>
      </c>
      <c r="BW49">
        <v>0</v>
      </c>
      <c r="CX49">
        <f>Y49*Source!I258</f>
        <v>0</v>
      </c>
      <c r="CY49">
        <f t="shared" si="4"/>
        <v>1250.79</v>
      </c>
      <c r="CZ49">
        <f t="shared" si="5"/>
        <v>173</v>
      </c>
      <c r="DA49">
        <f t="shared" si="6"/>
        <v>7.23</v>
      </c>
      <c r="DB49">
        <f t="shared" si="7"/>
        <v>306.2</v>
      </c>
      <c r="DC49">
        <f t="shared" si="8"/>
        <v>0</v>
      </c>
    </row>
    <row r="50" spans="1:107" x14ac:dyDescent="0.2">
      <c r="A50">
        <f>ROW(Source!A258)</f>
        <v>258</v>
      </c>
      <c r="B50">
        <v>47538294</v>
      </c>
      <c r="C50">
        <v>47539149</v>
      </c>
      <c r="D50">
        <v>44474246</v>
      </c>
      <c r="E50">
        <v>1</v>
      </c>
      <c r="F50">
        <v>1</v>
      </c>
      <c r="G50">
        <v>1</v>
      </c>
      <c r="H50">
        <v>3</v>
      </c>
      <c r="I50" t="s">
        <v>478</v>
      </c>
      <c r="J50" t="s">
        <v>479</v>
      </c>
      <c r="K50" t="s">
        <v>480</v>
      </c>
      <c r="L50">
        <v>1425</v>
      </c>
      <c r="N50">
        <v>1013</v>
      </c>
      <c r="O50" t="s">
        <v>101</v>
      </c>
      <c r="P50" t="s">
        <v>101</v>
      </c>
      <c r="Q50">
        <v>1</v>
      </c>
      <c r="W50">
        <v>0</v>
      </c>
      <c r="X50">
        <v>-920073105</v>
      </c>
      <c r="Y50">
        <v>1.69</v>
      </c>
      <c r="AA50">
        <v>86</v>
      </c>
      <c r="AB50">
        <v>0</v>
      </c>
      <c r="AC50">
        <v>0</v>
      </c>
      <c r="AD50">
        <v>0</v>
      </c>
      <c r="AE50">
        <v>8</v>
      </c>
      <c r="AF50">
        <v>0</v>
      </c>
      <c r="AG50">
        <v>0</v>
      </c>
      <c r="AH50">
        <v>0</v>
      </c>
      <c r="AI50">
        <v>10.75</v>
      </c>
      <c r="AJ50">
        <v>1</v>
      </c>
      <c r="AK50">
        <v>1</v>
      </c>
      <c r="AL50">
        <v>1</v>
      </c>
      <c r="AN50">
        <v>0</v>
      </c>
      <c r="AO50">
        <v>1</v>
      </c>
      <c r="AP50">
        <v>0</v>
      </c>
      <c r="AQ50">
        <v>0</v>
      </c>
      <c r="AR50">
        <v>0</v>
      </c>
      <c r="AS50" t="s">
        <v>5</v>
      </c>
      <c r="AT50">
        <v>1.69</v>
      </c>
      <c r="AU50" t="s">
        <v>5</v>
      </c>
      <c r="AV50">
        <v>0</v>
      </c>
      <c r="AW50">
        <v>2</v>
      </c>
      <c r="AX50">
        <v>47539179</v>
      </c>
      <c r="AY50">
        <v>1</v>
      </c>
      <c r="AZ50">
        <v>0</v>
      </c>
      <c r="BA50">
        <v>50</v>
      </c>
      <c r="BB50">
        <v>0</v>
      </c>
      <c r="BC50">
        <v>0</v>
      </c>
      <c r="BD50">
        <v>0</v>
      </c>
      <c r="BE50">
        <v>0</v>
      </c>
      <c r="BF50">
        <v>0</v>
      </c>
      <c r="BG50">
        <v>0</v>
      </c>
      <c r="BH50">
        <v>0</v>
      </c>
      <c r="BI50">
        <v>0</v>
      </c>
      <c r="BJ50">
        <v>0</v>
      </c>
      <c r="BK50">
        <v>0</v>
      </c>
      <c r="BL50">
        <v>0</v>
      </c>
      <c r="BM50">
        <v>0</v>
      </c>
      <c r="BN50">
        <v>0</v>
      </c>
      <c r="BO50">
        <v>0</v>
      </c>
      <c r="BP50">
        <v>0</v>
      </c>
      <c r="BQ50">
        <v>0</v>
      </c>
      <c r="BR50">
        <v>0</v>
      </c>
      <c r="BS50">
        <v>0</v>
      </c>
      <c r="BT50">
        <v>0</v>
      </c>
      <c r="BU50">
        <v>0</v>
      </c>
      <c r="BV50">
        <v>0</v>
      </c>
      <c r="BW50">
        <v>0</v>
      </c>
      <c r="CX50">
        <f>Y50*Source!I258</f>
        <v>0</v>
      </c>
      <c r="CY50">
        <f t="shared" si="4"/>
        <v>86</v>
      </c>
      <c r="CZ50">
        <f t="shared" si="5"/>
        <v>8</v>
      </c>
      <c r="DA50">
        <f t="shared" si="6"/>
        <v>10.75</v>
      </c>
      <c r="DB50">
        <f t="shared" si="7"/>
        <v>13.5</v>
      </c>
      <c r="DC50">
        <f t="shared" si="8"/>
        <v>0</v>
      </c>
    </row>
    <row r="51" spans="1:107" x14ac:dyDescent="0.2">
      <c r="A51">
        <f>ROW(Source!A258)</f>
        <v>258</v>
      </c>
      <c r="B51">
        <v>47538294</v>
      </c>
      <c r="C51">
        <v>47539149</v>
      </c>
      <c r="D51">
        <v>44474683</v>
      </c>
      <c r="E51">
        <v>1</v>
      </c>
      <c r="F51">
        <v>1</v>
      </c>
      <c r="G51">
        <v>1</v>
      </c>
      <c r="H51">
        <v>3</v>
      </c>
      <c r="I51" t="s">
        <v>481</v>
      </c>
      <c r="J51" t="s">
        <v>482</v>
      </c>
      <c r="K51" t="s">
        <v>483</v>
      </c>
      <c r="L51">
        <v>1425</v>
      </c>
      <c r="N51">
        <v>1013</v>
      </c>
      <c r="O51" t="s">
        <v>101</v>
      </c>
      <c r="P51" t="s">
        <v>101</v>
      </c>
      <c r="Q51">
        <v>1</v>
      </c>
      <c r="W51">
        <v>0</v>
      </c>
      <c r="X51">
        <v>1825501705</v>
      </c>
      <c r="Y51">
        <v>13.53</v>
      </c>
      <c r="AA51">
        <v>32</v>
      </c>
      <c r="AB51">
        <v>0</v>
      </c>
      <c r="AC51">
        <v>0</v>
      </c>
      <c r="AD51">
        <v>0</v>
      </c>
      <c r="AE51">
        <v>2</v>
      </c>
      <c r="AF51">
        <v>0</v>
      </c>
      <c r="AG51">
        <v>0</v>
      </c>
      <c r="AH51">
        <v>0</v>
      </c>
      <c r="AI51">
        <v>16</v>
      </c>
      <c r="AJ51">
        <v>1</v>
      </c>
      <c r="AK51">
        <v>1</v>
      </c>
      <c r="AL51">
        <v>1</v>
      </c>
      <c r="AN51">
        <v>0</v>
      </c>
      <c r="AO51">
        <v>1</v>
      </c>
      <c r="AP51">
        <v>0</v>
      </c>
      <c r="AQ51">
        <v>0</v>
      </c>
      <c r="AR51">
        <v>0</v>
      </c>
      <c r="AS51" t="s">
        <v>5</v>
      </c>
      <c r="AT51">
        <v>13.53</v>
      </c>
      <c r="AU51" t="s">
        <v>5</v>
      </c>
      <c r="AV51">
        <v>0</v>
      </c>
      <c r="AW51">
        <v>2</v>
      </c>
      <c r="AX51">
        <v>47539180</v>
      </c>
      <c r="AY51">
        <v>1</v>
      </c>
      <c r="AZ51">
        <v>0</v>
      </c>
      <c r="BA51">
        <v>51</v>
      </c>
      <c r="BB51">
        <v>0</v>
      </c>
      <c r="BC51">
        <v>0</v>
      </c>
      <c r="BD51">
        <v>0</v>
      </c>
      <c r="BE51">
        <v>0</v>
      </c>
      <c r="BF51">
        <v>0</v>
      </c>
      <c r="BG51">
        <v>0</v>
      </c>
      <c r="BH51">
        <v>0</v>
      </c>
      <c r="BI51">
        <v>0</v>
      </c>
      <c r="BJ51">
        <v>0</v>
      </c>
      <c r="BK51">
        <v>0</v>
      </c>
      <c r="BL51">
        <v>0</v>
      </c>
      <c r="BM51">
        <v>0</v>
      </c>
      <c r="BN51">
        <v>0</v>
      </c>
      <c r="BO51">
        <v>0</v>
      </c>
      <c r="BP51">
        <v>0</v>
      </c>
      <c r="BQ51">
        <v>0</v>
      </c>
      <c r="BR51">
        <v>0</v>
      </c>
      <c r="BS51">
        <v>0</v>
      </c>
      <c r="BT51">
        <v>0</v>
      </c>
      <c r="BU51">
        <v>0</v>
      </c>
      <c r="BV51">
        <v>0</v>
      </c>
      <c r="BW51">
        <v>0</v>
      </c>
      <c r="CX51">
        <f>Y51*Source!I258</f>
        <v>0</v>
      </c>
      <c r="CY51">
        <f t="shared" si="4"/>
        <v>32</v>
      </c>
      <c r="CZ51">
        <f t="shared" si="5"/>
        <v>2</v>
      </c>
      <c r="DA51">
        <f t="shared" si="6"/>
        <v>16</v>
      </c>
      <c r="DB51">
        <f t="shared" si="7"/>
        <v>27.1</v>
      </c>
      <c r="DC51">
        <f t="shared" si="8"/>
        <v>0</v>
      </c>
    </row>
    <row r="52" spans="1:107" x14ac:dyDescent="0.2">
      <c r="A52">
        <f>ROW(Source!A258)</f>
        <v>258</v>
      </c>
      <c r="B52">
        <v>47538294</v>
      </c>
      <c r="C52">
        <v>47539149</v>
      </c>
      <c r="D52">
        <v>44474685</v>
      </c>
      <c r="E52">
        <v>1</v>
      </c>
      <c r="F52">
        <v>1</v>
      </c>
      <c r="G52">
        <v>1</v>
      </c>
      <c r="H52">
        <v>3</v>
      </c>
      <c r="I52" t="s">
        <v>484</v>
      </c>
      <c r="J52" t="s">
        <v>485</v>
      </c>
      <c r="K52" t="s">
        <v>486</v>
      </c>
      <c r="L52">
        <v>1425</v>
      </c>
      <c r="N52">
        <v>1013</v>
      </c>
      <c r="O52" t="s">
        <v>101</v>
      </c>
      <c r="P52" t="s">
        <v>101</v>
      </c>
      <c r="Q52">
        <v>1</v>
      </c>
      <c r="W52">
        <v>0</v>
      </c>
      <c r="X52">
        <v>-1845148226</v>
      </c>
      <c r="Y52">
        <v>35.33</v>
      </c>
      <c r="AA52">
        <v>47.01</v>
      </c>
      <c r="AB52">
        <v>0</v>
      </c>
      <c r="AC52">
        <v>0</v>
      </c>
      <c r="AD52">
        <v>0</v>
      </c>
      <c r="AE52">
        <v>3</v>
      </c>
      <c r="AF52">
        <v>0</v>
      </c>
      <c r="AG52">
        <v>0</v>
      </c>
      <c r="AH52">
        <v>0</v>
      </c>
      <c r="AI52">
        <v>15.67</v>
      </c>
      <c r="AJ52">
        <v>1</v>
      </c>
      <c r="AK52">
        <v>1</v>
      </c>
      <c r="AL52">
        <v>1</v>
      </c>
      <c r="AN52">
        <v>0</v>
      </c>
      <c r="AO52">
        <v>1</v>
      </c>
      <c r="AP52">
        <v>0</v>
      </c>
      <c r="AQ52">
        <v>0</v>
      </c>
      <c r="AR52">
        <v>0</v>
      </c>
      <c r="AS52" t="s">
        <v>5</v>
      </c>
      <c r="AT52">
        <v>35.33</v>
      </c>
      <c r="AU52" t="s">
        <v>5</v>
      </c>
      <c r="AV52">
        <v>0</v>
      </c>
      <c r="AW52">
        <v>2</v>
      </c>
      <c r="AX52">
        <v>47539181</v>
      </c>
      <c r="AY52">
        <v>1</v>
      </c>
      <c r="AZ52">
        <v>0</v>
      </c>
      <c r="BA52">
        <v>52</v>
      </c>
      <c r="BB52">
        <v>0</v>
      </c>
      <c r="BC52">
        <v>0</v>
      </c>
      <c r="BD52">
        <v>0</v>
      </c>
      <c r="BE52">
        <v>0</v>
      </c>
      <c r="BF52">
        <v>0</v>
      </c>
      <c r="BG52">
        <v>0</v>
      </c>
      <c r="BH52">
        <v>0</v>
      </c>
      <c r="BI52">
        <v>0</v>
      </c>
      <c r="BJ52">
        <v>0</v>
      </c>
      <c r="BK52">
        <v>0</v>
      </c>
      <c r="BL52">
        <v>0</v>
      </c>
      <c r="BM52">
        <v>0</v>
      </c>
      <c r="BN52">
        <v>0</v>
      </c>
      <c r="BO52">
        <v>0</v>
      </c>
      <c r="BP52">
        <v>0</v>
      </c>
      <c r="BQ52">
        <v>0</v>
      </c>
      <c r="BR52">
        <v>0</v>
      </c>
      <c r="BS52">
        <v>0</v>
      </c>
      <c r="BT52">
        <v>0</v>
      </c>
      <c r="BU52">
        <v>0</v>
      </c>
      <c r="BV52">
        <v>0</v>
      </c>
      <c r="BW52">
        <v>0</v>
      </c>
      <c r="CX52">
        <f>Y52*Source!I258</f>
        <v>0</v>
      </c>
      <c r="CY52">
        <f t="shared" si="4"/>
        <v>47.01</v>
      </c>
      <c r="CZ52">
        <f t="shared" si="5"/>
        <v>3</v>
      </c>
      <c r="DA52">
        <f t="shared" si="6"/>
        <v>15.67</v>
      </c>
      <c r="DB52">
        <f t="shared" si="7"/>
        <v>106</v>
      </c>
      <c r="DC52">
        <f t="shared" si="8"/>
        <v>0</v>
      </c>
    </row>
    <row r="53" spans="1:107" x14ac:dyDescent="0.2">
      <c r="A53">
        <f>ROW(Source!A258)</f>
        <v>258</v>
      </c>
      <c r="B53">
        <v>47538294</v>
      </c>
      <c r="C53">
        <v>47539149</v>
      </c>
      <c r="D53">
        <v>44499952</v>
      </c>
      <c r="E53">
        <v>1</v>
      </c>
      <c r="F53">
        <v>1</v>
      </c>
      <c r="G53">
        <v>1</v>
      </c>
      <c r="H53">
        <v>3</v>
      </c>
      <c r="I53" t="s">
        <v>487</v>
      </c>
      <c r="J53" t="s">
        <v>488</v>
      </c>
      <c r="K53" t="s">
        <v>489</v>
      </c>
      <c r="L53">
        <v>1301</v>
      </c>
      <c r="N53">
        <v>1003</v>
      </c>
      <c r="O53" t="s">
        <v>232</v>
      </c>
      <c r="P53" t="s">
        <v>232</v>
      </c>
      <c r="Q53">
        <v>1</v>
      </c>
      <c r="W53">
        <v>0</v>
      </c>
      <c r="X53">
        <v>-1716736912</v>
      </c>
      <c r="Y53">
        <v>76</v>
      </c>
      <c r="AA53">
        <v>56.24</v>
      </c>
      <c r="AB53">
        <v>0</v>
      </c>
      <c r="AC53">
        <v>0</v>
      </c>
      <c r="AD53">
        <v>0</v>
      </c>
      <c r="AE53">
        <v>6.16</v>
      </c>
      <c r="AF53">
        <v>0</v>
      </c>
      <c r="AG53">
        <v>0</v>
      </c>
      <c r="AH53">
        <v>0</v>
      </c>
      <c r="AI53">
        <v>9.1300000000000008</v>
      </c>
      <c r="AJ53">
        <v>1</v>
      </c>
      <c r="AK53">
        <v>1</v>
      </c>
      <c r="AL53">
        <v>1</v>
      </c>
      <c r="AN53">
        <v>0</v>
      </c>
      <c r="AO53">
        <v>1</v>
      </c>
      <c r="AP53">
        <v>0</v>
      </c>
      <c r="AQ53">
        <v>0</v>
      </c>
      <c r="AR53">
        <v>0</v>
      </c>
      <c r="AS53" t="s">
        <v>5</v>
      </c>
      <c r="AT53">
        <v>76</v>
      </c>
      <c r="AU53" t="s">
        <v>5</v>
      </c>
      <c r="AV53">
        <v>0</v>
      </c>
      <c r="AW53">
        <v>2</v>
      </c>
      <c r="AX53">
        <v>47539182</v>
      </c>
      <c r="AY53">
        <v>1</v>
      </c>
      <c r="AZ53">
        <v>0</v>
      </c>
      <c r="BA53">
        <v>53</v>
      </c>
      <c r="BB53">
        <v>0</v>
      </c>
      <c r="BC53">
        <v>0</v>
      </c>
      <c r="BD53">
        <v>0</v>
      </c>
      <c r="BE53">
        <v>0</v>
      </c>
      <c r="BF53">
        <v>0</v>
      </c>
      <c r="BG53">
        <v>0</v>
      </c>
      <c r="BH53">
        <v>0</v>
      </c>
      <c r="BI53">
        <v>0</v>
      </c>
      <c r="BJ53">
        <v>0</v>
      </c>
      <c r="BK53">
        <v>0</v>
      </c>
      <c r="BL53">
        <v>0</v>
      </c>
      <c r="BM53">
        <v>0</v>
      </c>
      <c r="BN53">
        <v>0</v>
      </c>
      <c r="BO53">
        <v>0</v>
      </c>
      <c r="BP53">
        <v>0</v>
      </c>
      <c r="BQ53">
        <v>0</v>
      </c>
      <c r="BR53">
        <v>0</v>
      </c>
      <c r="BS53">
        <v>0</v>
      </c>
      <c r="BT53">
        <v>0</v>
      </c>
      <c r="BU53">
        <v>0</v>
      </c>
      <c r="BV53">
        <v>0</v>
      </c>
      <c r="BW53">
        <v>0</v>
      </c>
      <c r="CX53">
        <f>Y53*Source!I258</f>
        <v>0</v>
      </c>
      <c r="CY53">
        <f t="shared" si="4"/>
        <v>56.24</v>
      </c>
      <c r="CZ53">
        <f t="shared" si="5"/>
        <v>6.16</v>
      </c>
      <c r="DA53">
        <f t="shared" si="6"/>
        <v>9.1300000000000008</v>
      </c>
      <c r="DB53">
        <f t="shared" si="7"/>
        <v>468.2</v>
      </c>
      <c r="DC53">
        <f t="shared" si="8"/>
        <v>0</v>
      </c>
    </row>
    <row r="54" spans="1:107" x14ac:dyDescent="0.2">
      <c r="A54">
        <f>ROW(Source!A258)</f>
        <v>258</v>
      </c>
      <c r="B54">
        <v>47538294</v>
      </c>
      <c r="C54">
        <v>47539149</v>
      </c>
      <c r="D54">
        <v>44500031</v>
      </c>
      <c r="E54">
        <v>1</v>
      </c>
      <c r="F54">
        <v>1</v>
      </c>
      <c r="G54">
        <v>1</v>
      </c>
      <c r="H54">
        <v>3</v>
      </c>
      <c r="I54" t="s">
        <v>490</v>
      </c>
      <c r="J54" t="s">
        <v>491</v>
      </c>
      <c r="K54" t="s">
        <v>492</v>
      </c>
      <c r="L54">
        <v>1301</v>
      </c>
      <c r="N54">
        <v>1003</v>
      </c>
      <c r="O54" t="s">
        <v>232</v>
      </c>
      <c r="P54" t="s">
        <v>232</v>
      </c>
      <c r="Q54">
        <v>1</v>
      </c>
      <c r="W54">
        <v>0</v>
      </c>
      <c r="X54">
        <v>-1135068386</v>
      </c>
      <c r="Y54">
        <v>204</v>
      </c>
      <c r="AA54">
        <v>64.349999999999994</v>
      </c>
      <c r="AB54">
        <v>0</v>
      </c>
      <c r="AC54">
        <v>0</v>
      </c>
      <c r="AD54">
        <v>0</v>
      </c>
      <c r="AE54">
        <v>6.86</v>
      </c>
      <c r="AF54">
        <v>0</v>
      </c>
      <c r="AG54">
        <v>0</v>
      </c>
      <c r="AH54">
        <v>0</v>
      </c>
      <c r="AI54">
        <v>9.3800000000000008</v>
      </c>
      <c r="AJ54">
        <v>1</v>
      </c>
      <c r="AK54">
        <v>1</v>
      </c>
      <c r="AL54">
        <v>1</v>
      </c>
      <c r="AN54">
        <v>0</v>
      </c>
      <c r="AO54">
        <v>1</v>
      </c>
      <c r="AP54">
        <v>0</v>
      </c>
      <c r="AQ54">
        <v>0</v>
      </c>
      <c r="AR54">
        <v>0</v>
      </c>
      <c r="AS54" t="s">
        <v>5</v>
      </c>
      <c r="AT54">
        <v>204</v>
      </c>
      <c r="AU54" t="s">
        <v>5</v>
      </c>
      <c r="AV54">
        <v>0</v>
      </c>
      <c r="AW54">
        <v>2</v>
      </c>
      <c r="AX54">
        <v>47539183</v>
      </c>
      <c r="AY54">
        <v>1</v>
      </c>
      <c r="AZ54">
        <v>0</v>
      </c>
      <c r="BA54">
        <v>54</v>
      </c>
      <c r="BB54">
        <v>0</v>
      </c>
      <c r="BC54">
        <v>0</v>
      </c>
      <c r="BD54">
        <v>0</v>
      </c>
      <c r="BE54">
        <v>0</v>
      </c>
      <c r="BF54">
        <v>0</v>
      </c>
      <c r="BG54">
        <v>0</v>
      </c>
      <c r="BH54">
        <v>0</v>
      </c>
      <c r="BI54">
        <v>0</v>
      </c>
      <c r="BJ54">
        <v>0</v>
      </c>
      <c r="BK54">
        <v>0</v>
      </c>
      <c r="BL54">
        <v>0</v>
      </c>
      <c r="BM54">
        <v>0</v>
      </c>
      <c r="BN54">
        <v>0</v>
      </c>
      <c r="BO54">
        <v>0</v>
      </c>
      <c r="BP54">
        <v>0</v>
      </c>
      <c r="BQ54">
        <v>0</v>
      </c>
      <c r="BR54">
        <v>0</v>
      </c>
      <c r="BS54">
        <v>0</v>
      </c>
      <c r="BT54">
        <v>0</v>
      </c>
      <c r="BU54">
        <v>0</v>
      </c>
      <c r="BV54">
        <v>0</v>
      </c>
      <c r="BW54">
        <v>0</v>
      </c>
      <c r="CX54">
        <f>Y54*Source!I258</f>
        <v>0</v>
      </c>
      <c r="CY54">
        <f t="shared" si="4"/>
        <v>64.349999999999994</v>
      </c>
      <c r="CZ54">
        <f t="shared" si="5"/>
        <v>6.86</v>
      </c>
      <c r="DA54">
        <f t="shared" si="6"/>
        <v>9.3800000000000008</v>
      </c>
      <c r="DB54">
        <f t="shared" si="7"/>
        <v>1399.4</v>
      </c>
      <c r="DC54">
        <f t="shared" si="8"/>
        <v>0</v>
      </c>
    </row>
    <row r="55" spans="1:107" x14ac:dyDescent="0.2">
      <c r="A55">
        <f>ROW(Source!A258)</f>
        <v>258</v>
      </c>
      <c r="B55">
        <v>47538294</v>
      </c>
      <c r="C55">
        <v>47539149</v>
      </c>
      <c r="D55">
        <v>44518099</v>
      </c>
      <c r="E55">
        <v>1</v>
      </c>
      <c r="F55">
        <v>1</v>
      </c>
      <c r="G55">
        <v>1</v>
      </c>
      <c r="H55">
        <v>3</v>
      </c>
      <c r="I55" t="s">
        <v>168</v>
      </c>
      <c r="J55" t="s">
        <v>171</v>
      </c>
      <c r="K55" t="s">
        <v>169</v>
      </c>
      <c r="L55">
        <v>1339</v>
      </c>
      <c r="N55">
        <v>1007</v>
      </c>
      <c r="O55" t="s">
        <v>170</v>
      </c>
      <c r="P55" t="s">
        <v>170</v>
      </c>
      <c r="Q55">
        <v>1</v>
      </c>
      <c r="W55">
        <v>0</v>
      </c>
      <c r="X55">
        <v>-1337917712</v>
      </c>
      <c r="Y55">
        <v>10.3</v>
      </c>
      <c r="AA55">
        <v>5771.86</v>
      </c>
      <c r="AB55">
        <v>0</v>
      </c>
      <c r="AC55">
        <v>0</v>
      </c>
      <c r="AD55">
        <v>0</v>
      </c>
      <c r="AE55">
        <v>748.62</v>
      </c>
      <c r="AF55">
        <v>0</v>
      </c>
      <c r="AG55">
        <v>0</v>
      </c>
      <c r="AH55">
        <v>0</v>
      </c>
      <c r="AI55">
        <v>7.71</v>
      </c>
      <c r="AJ55">
        <v>1</v>
      </c>
      <c r="AK55">
        <v>1</v>
      </c>
      <c r="AL55">
        <v>1</v>
      </c>
      <c r="AN55">
        <v>0</v>
      </c>
      <c r="AO55">
        <v>0</v>
      </c>
      <c r="AP55">
        <v>0</v>
      </c>
      <c r="AQ55">
        <v>0</v>
      </c>
      <c r="AR55">
        <v>0</v>
      </c>
      <c r="AS55" t="s">
        <v>5</v>
      </c>
      <c r="AT55">
        <v>10.3</v>
      </c>
      <c r="AU55" t="s">
        <v>5</v>
      </c>
      <c r="AV55">
        <v>0</v>
      </c>
      <c r="AW55">
        <v>1</v>
      </c>
      <c r="AX55">
        <v>-1</v>
      </c>
      <c r="AY55">
        <v>0</v>
      </c>
      <c r="AZ55">
        <v>0</v>
      </c>
      <c r="BA55" t="s">
        <v>5</v>
      </c>
      <c r="BB55">
        <v>0</v>
      </c>
      <c r="BC55">
        <v>0</v>
      </c>
      <c r="BD55">
        <v>0</v>
      </c>
      <c r="BE55">
        <v>0</v>
      </c>
      <c r="BF55">
        <v>0</v>
      </c>
      <c r="BG55">
        <v>0</v>
      </c>
      <c r="BH55">
        <v>0</v>
      </c>
      <c r="BI55">
        <v>0</v>
      </c>
      <c r="BJ55">
        <v>0</v>
      </c>
      <c r="BK55">
        <v>0</v>
      </c>
      <c r="BL55">
        <v>0</v>
      </c>
      <c r="BM55">
        <v>0</v>
      </c>
      <c r="BN55">
        <v>0</v>
      </c>
      <c r="BO55">
        <v>0</v>
      </c>
      <c r="BP55">
        <v>0</v>
      </c>
      <c r="BQ55">
        <v>0</v>
      </c>
      <c r="BR55">
        <v>0</v>
      </c>
      <c r="BS55">
        <v>0</v>
      </c>
      <c r="BT55">
        <v>0</v>
      </c>
      <c r="BU55">
        <v>0</v>
      </c>
      <c r="BV55">
        <v>0</v>
      </c>
      <c r="BW55">
        <v>0</v>
      </c>
      <c r="CX55">
        <f>Y55*Source!I258</f>
        <v>0</v>
      </c>
      <c r="CY55">
        <f t="shared" si="4"/>
        <v>5771.86</v>
      </c>
      <c r="CZ55">
        <f t="shared" si="5"/>
        <v>748.62</v>
      </c>
      <c r="DA55">
        <f t="shared" si="6"/>
        <v>7.71</v>
      </c>
      <c r="DB55">
        <f t="shared" si="7"/>
        <v>7710.8</v>
      </c>
      <c r="DC55">
        <f t="shared" si="8"/>
        <v>0</v>
      </c>
    </row>
    <row r="56" spans="1:107" x14ac:dyDescent="0.2">
      <c r="A56">
        <f>ROW(Source!A258)</f>
        <v>258</v>
      </c>
      <c r="B56">
        <v>47538294</v>
      </c>
      <c r="C56">
        <v>47539149</v>
      </c>
      <c r="D56">
        <v>44525124</v>
      </c>
      <c r="E56">
        <v>1</v>
      </c>
      <c r="F56">
        <v>1</v>
      </c>
      <c r="G56">
        <v>1</v>
      </c>
      <c r="H56">
        <v>3</v>
      </c>
      <c r="I56" t="s">
        <v>182</v>
      </c>
      <c r="J56" t="s">
        <v>185</v>
      </c>
      <c r="K56" t="s">
        <v>183</v>
      </c>
      <c r="L56">
        <v>1346</v>
      </c>
      <c r="N56">
        <v>1009</v>
      </c>
      <c r="O56" t="s">
        <v>184</v>
      </c>
      <c r="P56" t="s">
        <v>184</v>
      </c>
      <c r="Q56">
        <v>1</v>
      </c>
      <c r="W56">
        <v>0</v>
      </c>
      <c r="X56">
        <v>937542531</v>
      </c>
      <c r="Y56">
        <v>20</v>
      </c>
      <c r="AA56">
        <v>68.150000000000006</v>
      </c>
      <c r="AB56">
        <v>0</v>
      </c>
      <c r="AC56">
        <v>0</v>
      </c>
      <c r="AD56">
        <v>0</v>
      </c>
      <c r="AE56">
        <v>13.08</v>
      </c>
      <c r="AF56">
        <v>0</v>
      </c>
      <c r="AG56">
        <v>0</v>
      </c>
      <c r="AH56">
        <v>0</v>
      </c>
      <c r="AI56">
        <v>5.21</v>
      </c>
      <c r="AJ56">
        <v>1</v>
      </c>
      <c r="AK56">
        <v>1</v>
      </c>
      <c r="AL56">
        <v>1</v>
      </c>
      <c r="AN56">
        <v>0</v>
      </c>
      <c r="AO56">
        <v>1</v>
      </c>
      <c r="AP56">
        <v>0</v>
      </c>
      <c r="AQ56">
        <v>0</v>
      </c>
      <c r="AR56">
        <v>0</v>
      </c>
      <c r="AS56" t="s">
        <v>5</v>
      </c>
      <c r="AT56">
        <v>20</v>
      </c>
      <c r="AU56" t="s">
        <v>5</v>
      </c>
      <c r="AV56">
        <v>0</v>
      </c>
      <c r="AW56">
        <v>2</v>
      </c>
      <c r="AX56">
        <v>47539185</v>
      </c>
      <c r="AY56">
        <v>1</v>
      </c>
      <c r="AZ56">
        <v>0</v>
      </c>
      <c r="BA56">
        <v>56</v>
      </c>
      <c r="BB56">
        <v>0</v>
      </c>
      <c r="BC56">
        <v>0</v>
      </c>
      <c r="BD56">
        <v>0</v>
      </c>
      <c r="BE56">
        <v>0</v>
      </c>
      <c r="BF56">
        <v>0</v>
      </c>
      <c r="BG56">
        <v>0</v>
      </c>
      <c r="BH56">
        <v>0</v>
      </c>
      <c r="BI56">
        <v>0</v>
      </c>
      <c r="BJ56">
        <v>0</v>
      </c>
      <c r="BK56">
        <v>0</v>
      </c>
      <c r="BL56">
        <v>0</v>
      </c>
      <c r="BM56">
        <v>0</v>
      </c>
      <c r="BN56">
        <v>0</v>
      </c>
      <c r="BO56">
        <v>0</v>
      </c>
      <c r="BP56">
        <v>0</v>
      </c>
      <c r="BQ56">
        <v>0</v>
      </c>
      <c r="BR56">
        <v>0</v>
      </c>
      <c r="BS56">
        <v>0</v>
      </c>
      <c r="BT56">
        <v>0</v>
      </c>
      <c r="BU56">
        <v>0</v>
      </c>
      <c r="BV56">
        <v>0</v>
      </c>
      <c r="BW56">
        <v>0</v>
      </c>
      <c r="CX56">
        <f>Y56*Source!I258</f>
        <v>0</v>
      </c>
      <c r="CY56">
        <f t="shared" si="4"/>
        <v>68.150000000000006</v>
      </c>
      <c r="CZ56">
        <f t="shared" si="5"/>
        <v>13.08</v>
      </c>
      <c r="DA56">
        <f t="shared" si="6"/>
        <v>5.21</v>
      </c>
      <c r="DB56">
        <f t="shared" si="7"/>
        <v>261.60000000000002</v>
      </c>
      <c r="DC56">
        <f t="shared" si="8"/>
        <v>0</v>
      </c>
    </row>
    <row r="57" spans="1:107" x14ac:dyDescent="0.2">
      <c r="A57">
        <f>ROW(Source!A258)</f>
        <v>258</v>
      </c>
      <c r="B57">
        <v>47538294</v>
      </c>
      <c r="C57">
        <v>47539149</v>
      </c>
      <c r="D57">
        <v>44526962</v>
      </c>
      <c r="E57">
        <v>1</v>
      </c>
      <c r="F57">
        <v>1</v>
      </c>
      <c r="G57">
        <v>1</v>
      </c>
      <c r="H57">
        <v>3</v>
      </c>
      <c r="I57" t="s">
        <v>493</v>
      </c>
      <c r="J57" t="s">
        <v>494</v>
      </c>
      <c r="K57" t="s">
        <v>495</v>
      </c>
      <c r="L57">
        <v>1346</v>
      </c>
      <c r="N57">
        <v>1009</v>
      </c>
      <c r="O57" t="s">
        <v>184</v>
      </c>
      <c r="P57" t="s">
        <v>184</v>
      </c>
      <c r="Q57">
        <v>1</v>
      </c>
      <c r="W57">
        <v>0</v>
      </c>
      <c r="X57">
        <v>1965831411</v>
      </c>
      <c r="Y57">
        <v>21</v>
      </c>
      <c r="AA57">
        <v>56.02</v>
      </c>
      <c r="AB57">
        <v>0</v>
      </c>
      <c r="AC57">
        <v>0</v>
      </c>
      <c r="AD57">
        <v>0</v>
      </c>
      <c r="AE57">
        <v>7.46</v>
      </c>
      <c r="AF57">
        <v>0</v>
      </c>
      <c r="AG57">
        <v>0</v>
      </c>
      <c r="AH57">
        <v>0</v>
      </c>
      <c r="AI57">
        <v>7.51</v>
      </c>
      <c r="AJ57">
        <v>1</v>
      </c>
      <c r="AK57">
        <v>1</v>
      </c>
      <c r="AL57">
        <v>1</v>
      </c>
      <c r="AN57">
        <v>0</v>
      </c>
      <c r="AO57">
        <v>1</v>
      </c>
      <c r="AP57">
        <v>0</v>
      </c>
      <c r="AQ57">
        <v>0</v>
      </c>
      <c r="AR57">
        <v>0</v>
      </c>
      <c r="AS57" t="s">
        <v>5</v>
      </c>
      <c r="AT57">
        <v>21</v>
      </c>
      <c r="AU57" t="s">
        <v>5</v>
      </c>
      <c r="AV57">
        <v>0</v>
      </c>
      <c r="AW57">
        <v>2</v>
      </c>
      <c r="AX57">
        <v>47539186</v>
      </c>
      <c r="AY57">
        <v>1</v>
      </c>
      <c r="AZ57">
        <v>0</v>
      </c>
      <c r="BA57">
        <v>57</v>
      </c>
      <c r="BB57">
        <v>0</v>
      </c>
      <c r="BC57">
        <v>0</v>
      </c>
      <c r="BD57">
        <v>0</v>
      </c>
      <c r="BE57">
        <v>0</v>
      </c>
      <c r="BF57">
        <v>0</v>
      </c>
      <c r="BG57">
        <v>0</v>
      </c>
      <c r="BH57">
        <v>0</v>
      </c>
      <c r="BI57">
        <v>0</v>
      </c>
      <c r="BJ57">
        <v>0</v>
      </c>
      <c r="BK57">
        <v>0</v>
      </c>
      <c r="BL57">
        <v>0</v>
      </c>
      <c r="BM57">
        <v>0</v>
      </c>
      <c r="BN57">
        <v>0</v>
      </c>
      <c r="BO57">
        <v>0</v>
      </c>
      <c r="BP57">
        <v>0</v>
      </c>
      <c r="BQ57">
        <v>0</v>
      </c>
      <c r="BR57">
        <v>0</v>
      </c>
      <c r="BS57">
        <v>0</v>
      </c>
      <c r="BT57">
        <v>0</v>
      </c>
      <c r="BU57">
        <v>0</v>
      </c>
      <c r="BV57">
        <v>0</v>
      </c>
      <c r="BW57">
        <v>0</v>
      </c>
      <c r="CX57">
        <f>Y57*Source!I258</f>
        <v>0</v>
      </c>
      <c r="CY57">
        <f t="shared" si="4"/>
        <v>56.02</v>
      </c>
      <c r="CZ57">
        <f t="shared" si="5"/>
        <v>7.46</v>
      </c>
      <c r="DA57">
        <f t="shared" si="6"/>
        <v>7.51</v>
      </c>
      <c r="DB57">
        <f t="shared" si="7"/>
        <v>156.69999999999999</v>
      </c>
      <c r="DC57">
        <f t="shared" si="8"/>
        <v>0</v>
      </c>
    </row>
    <row r="58" spans="1:107" x14ac:dyDescent="0.2">
      <c r="A58">
        <f>ROW(Source!A258)</f>
        <v>258</v>
      </c>
      <c r="B58">
        <v>47538294</v>
      </c>
      <c r="C58">
        <v>47539149</v>
      </c>
      <c r="D58">
        <v>44526968</v>
      </c>
      <c r="E58">
        <v>1</v>
      </c>
      <c r="F58">
        <v>1</v>
      </c>
      <c r="G58">
        <v>1</v>
      </c>
      <c r="H58">
        <v>3</v>
      </c>
      <c r="I58" t="s">
        <v>496</v>
      </c>
      <c r="J58" t="s">
        <v>497</v>
      </c>
      <c r="K58" t="s">
        <v>498</v>
      </c>
      <c r="L58">
        <v>1346</v>
      </c>
      <c r="N58">
        <v>1009</v>
      </c>
      <c r="O58" t="s">
        <v>184</v>
      </c>
      <c r="P58" t="s">
        <v>184</v>
      </c>
      <c r="Q58">
        <v>1</v>
      </c>
      <c r="W58">
        <v>0</v>
      </c>
      <c r="X58">
        <v>127218186</v>
      </c>
      <c r="Y58">
        <v>149</v>
      </c>
      <c r="AA58">
        <v>13.88</v>
      </c>
      <c r="AB58">
        <v>0</v>
      </c>
      <c r="AC58">
        <v>0</v>
      </c>
      <c r="AD58">
        <v>0</v>
      </c>
      <c r="AE58">
        <v>2.7</v>
      </c>
      <c r="AF58">
        <v>0</v>
      </c>
      <c r="AG58">
        <v>0</v>
      </c>
      <c r="AH58">
        <v>0</v>
      </c>
      <c r="AI58">
        <v>5.14</v>
      </c>
      <c r="AJ58">
        <v>1</v>
      </c>
      <c r="AK58">
        <v>1</v>
      </c>
      <c r="AL58">
        <v>1</v>
      </c>
      <c r="AN58">
        <v>0</v>
      </c>
      <c r="AO58">
        <v>1</v>
      </c>
      <c r="AP58">
        <v>0</v>
      </c>
      <c r="AQ58">
        <v>0</v>
      </c>
      <c r="AR58">
        <v>0</v>
      </c>
      <c r="AS58" t="s">
        <v>5</v>
      </c>
      <c r="AT58">
        <v>149</v>
      </c>
      <c r="AU58" t="s">
        <v>5</v>
      </c>
      <c r="AV58">
        <v>0</v>
      </c>
      <c r="AW58">
        <v>2</v>
      </c>
      <c r="AX58">
        <v>47539187</v>
      </c>
      <c r="AY58">
        <v>1</v>
      </c>
      <c r="AZ58">
        <v>0</v>
      </c>
      <c r="BA58">
        <v>58</v>
      </c>
      <c r="BB58">
        <v>0</v>
      </c>
      <c r="BC58">
        <v>0</v>
      </c>
      <c r="BD58">
        <v>0</v>
      </c>
      <c r="BE58">
        <v>0</v>
      </c>
      <c r="BF58">
        <v>0</v>
      </c>
      <c r="BG58">
        <v>0</v>
      </c>
      <c r="BH58">
        <v>0</v>
      </c>
      <c r="BI58">
        <v>0</v>
      </c>
      <c r="BJ58">
        <v>0</v>
      </c>
      <c r="BK58">
        <v>0</v>
      </c>
      <c r="BL58">
        <v>0</v>
      </c>
      <c r="BM58">
        <v>0</v>
      </c>
      <c r="BN58">
        <v>0</v>
      </c>
      <c r="BO58">
        <v>0</v>
      </c>
      <c r="BP58">
        <v>0</v>
      </c>
      <c r="BQ58">
        <v>0</v>
      </c>
      <c r="BR58">
        <v>0</v>
      </c>
      <c r="BS58">
        <v>0</v>
      </c>
      <c r="BT58">
        <v>0</v>
      </c>
      <c r="BU58">
        <v>0</v>
      </c>
      <c r="BV58">
        <v>0</v>
      </c>
      <c r="BW58">
        <v>0</v>
      </c>
      <c r="CX58">
        <f>Y58*Source!I258</f>
        <v>0</v>
      </c>
      <c r="CY58">
        <f t="shared" si="4"/>
        <v>13.88</v>
      </c>
      <c r="CZ58">
        <f t="shared" si="5"/>
        <v>2.7</v>
      </c>
      <c r="DA58">
        <f t="shared" si="6"/>
        <v>5.14</v>
      </c>
      <c r="DB58">
        <f t="shared" si="7"/>
        <v>402.3</v>
      </c>
      <c r="DC58">
        <f t="shared" si="8"/>
        <v>0</v>
      </c>
    </row>
    <row r="59" spans="1:107" x14ac:dyDescent="0.2">
      <c r="A59">
        <f>ROW(Source!A261)</f>
        <v>261</v>
      </c>
      <c r="B59">
        <v>47538294</v>
      </c>
      <c r="C59">
        <v>47539190</v>
      </c>
      <c r="D59">
        <v>44457668</v>
      </c>
      <c r="E59">
        <v>52</v>
      </c>
      <c r="F59">
        <v>1</v>
      </c>
      <c r="G59">
        <v>1</v>
      </c>
      <c r="H59">
        <v>1</v>
      </c>
      <c r="I59" t="s">
        <v>499</v>
      </c>
      <c r="J59" t="s">
        <v>5</v>
      </c>
      <c r="K59" t="s">
        <v>500</v>
      </c>
      <c r="L59">
        <v>1191</v>
      </c>
      <c r="N59">
        <v>1013</v>
      </c>
      <c r="O59" t="s">
        <v>413</v>
      </c>
      <c r="P59" t="s">
        <v>413</v>
      </c>
      <c r="Q59">
        <v>1</v>
      </c>
      <c r="W59">
        <v>0</v>
      </c>
      <c r="X59">
        <v>-784637506</v>
      </c>
      <c r="Y59">
        <v>50.094000000000001</v>
      </c>
      <c r="AA59">
        <v>0</v>
      </c>
      <c r="AB59">
        <v>0</v>
      </c>
      <c r="AC59">
        <v>0</v>
      </c>
      <c r="AD59">
        <v>8.74</v>
      </c>
      <c r="AE59">
        <v>0</v>
      </c>
      <c r="AF59">
        <v>0</v>
      </c>
      <c r="AG59">
        <v>0</v>
      </c>
      <c r="AH59">
        <v>8.74</v>
      </c>
      <c r="AI59">
        <v>1</v>
      </c>
      <c r="AJ59">
        <v>1</v>
      </c>
      <c r="AK59">
        <v>1</v>
      </c>
      <c r="AL59">
        <v>1</v>
      </c>
      <c r="AN59">
        <v>0</v>
      </c>
      <c r="AO59">
        <v>1</v>
      </c>
      <c r="AP59">
        <v>1</v>
      </c>
      <c r="AQ59">
        <v>0</v>
      </c>
      <c r="AR59">
        <v>0</v>
      </c>
      <c r="AS59" t="s">
        <v>5</v>
      </c>
      <c r="AT59">
        <v>43.56</v>
      </c>
      <c r="AU59" t="s">
        <v>128</v>
      </c>
      <c r="AV59">
        <v>1</v>
      </c>
      <c r="AW59">
        <v>2</v>
      </c>
      <c r="AX59">
        <v>47539200</v>
      </c>
      <c r="AY59">
        <v>1</v>
      </c>
      <c r="AZ59">
        <v>0</v>
      </c>
      <c r="BA59">
        <v>59</v>
      </c>
      <c r="BB59">
        <v>0</v>
      </c>
      <c r="BC59">
        <v>0</v>
      </c>
      <c r="BD59">
        <v>0</v>
      </c>
      <c r="BE59">
        <v>0</v>
      </c>
      <c r="BF59">
        <v>0</v>
      </c>
      <c r="BG59">
        <v>0</v>
      </c>
      <c r="BH59">
        <v>0</v>
      </c>
      <c r="BI59">
        <v>0</v>
      </c>
      <c r="BJ59">
        <v>0</v>
      </c>
      <c r="BK59">
        <v>0</v>
      </c>
      <c r="BL59">
        <v>0</v>
      </c>
      <c r="BM59">
        <v>0</v>
      </c>
      <c r="BN59">
        <v>0</v>
      </c>
      <c r="BO59">
        <v>0</v>
      </c>
      <c r="BP59">
        <v>0</v>
      </c>
      <c r="BQ59">
        <v>0</v>
      </c>
      <c r="BR59">
        <v>0</v>
      </c>
      <c r="BS59">
        <v>0</v>
      </c>
      <c r="BT59">
        <v>0</v>
      </c>
      <c r="BU59">
        <v>0</v>
      </c>
      <c r="BV59">
        <v>0</v>
      </c>
      <c r="BW59">
        <v>0</v>
      </c>
      <c r="CX59">
        <f>Y59*Source!I261</f>
        <v>0</v>
      </c>
      <c r="CY59">
        <f>AD59</f>
        <v>8.74</v>
      </c>
      <c r="CZ59">
        <f>AH59</f>
        <v>8.74</v>
      </c>
      <c r="DA59">
        <f>AL59</f>
        <v>1</v>
      </c>
      <c r="DB59">
        <f>ROUND((ROUND(AT59*CZ59,2)*1.15),1)</f>
        <v>437.8</v>
      </c>
      <c r="DC59">
        <f>ROUND((ROUND(AT59*AG59,2)*1.15),1)</f>
        <v>0</v>
      </c>
    </row>
    <row r="60" spans="1:107" x14ac:dyDescent="0.2">
      <c r="A60">
        <f>ROW(Source!A261)</f>
        <v>261</v>
      </c>
      <c r="B60">
        <v>47538294</v>
      </c>
      <c r="C60">
        <v>47539190</v>
      </c>
      <c r="D60">
        <v>44457864</v>
      </c>
      <c r="E60">
        <v>52</v>
      </c>
      <c r="F60">
        <v>1</v>
      </c>
      <c r="G60">
        <v>1</v>
      </c>
      <c r="H60">
        <v>1</v>
      </c>
      <c r="I60" t="s">
        <v>416</v>
      </c>
      <c r="J60" t="s">
        <v>5</v>
      </c>
      <c r="K60" t="s">
        <v>417</v>
      </c>
      <c r="L60">
        <v>1191</v>
      </c>
      <c r="N60">
        <v>1013</v>
      </c>
      <c r="O60" t="s">
        <v>413</v>
      </c>
      <c r="P60" t="s">
        <v>413</v>
      </c>
      <c r="Q60">
        <v>1</v>
      </c>
      <c r="W60">
        <v>0</v>
      </c>
      <c r="X60">
        <v>-1417349443</v>
      </c>
      <c r="Y60">
        <v>0.17</v>
      </c>
      <c r="AA60">
        <v>0</v>
      </c>
      <c r="AB60">
        <v>0</v>
      </c>
      <c r="AC60">
        <v>0</v>
      </c>
      <c r="AD60">
        <v>0</v>
      </c>
      <c r="AE60">
        <v>0</v>
      </c>
      <c r="AF60">
        <v>0</v>
      </c>
      <c r="AG60">
        <v>0</v>
      </c>
      <c r="AH60">
        <v>0</v>
      </c>
      <c r="AI60">
        <v>1</v>
      </c>
      <c r="AJ60">
        <v>1</v>
      </c>
      <c r="AK60">
        <v>1</v>
      </c>
      <c r="AL60">
        <v>1</v>
      </c>
      <c r="AN60">
        <v>0</v>
      </c>
      <c r="AO60">
        <v>1</v>
      </c>
      <c r="AP60">
        <v>0</v>
      </c>
      <c r="AQ60">
        <v>0</v>
      </c>
      <c r="AR60">
        <v>0</v>
      </c>
      <c r="AS60" t="s">
        <v>5</v>
      </c>
      <c r="AT60">
        <v>0.17</v>
      </c>
      <c r="AU60" t="s">
        <v>5</v>
      </c>
      <c r="AV60">
        <v>2</v>
      </c>
      <c r="AW60">
        <v>2</v>
      </c>
      <c r="AX60">
        <v>47539201</v>
      </c>
      <c r="AY60">
        <v>1</v>
      </c>
      <c r="AZ60">
        <v>2048</v>
      </c>
      <c r="BA60">
        <v>60</v>
      </c>
      <c r="BB60">
        <v>0</v>
      </c>
      <c r="BC60">
        <v>0</v>
      </c>
      <c r="BD60">
        <v>0</v>
      </c>
      <c r="BE60">
        <v>0</v>
      </c>
      <c r="BF60">
        <v>0</v>
      </c>
      <c r="BG60">
        <v>0</v>
      </c>
      <c r="BH60">
        <v>0</v>
      </c>
      <c r="BI60">
        <v>0</v>
      </c>
      <c r="BJ60">
        <v>0</v>
      </c>
      <c r="BK60">
        <v>0</v>
      </c>
      <c r="BL60">
        <v>0</v>
      </c>
      <c r="BM60">
        <v>0</v>
      </c>
      <c r="BN60">
        <v>0</v>
      </c>
      <c r="BO60">
        <v>0</v>
      </c>
      <c r="BP60">
        <v>0</v>
      </c>
      <c r="BQ60">
        <v>0</v>
      </c>
      <c r="BR60">
        <v>0</v>
      </c>
      <c r="BS60">
        <v>0</v>
      </c>
      <c r="BT60">
        <v>0</v>
      </c>
      <c r="BU60">
        <v>0</v>
      </c>
      <c r="BV60">
        <v>0</v>
      </c>
      <c r="BW60">
        <v>0</v>
      </c>
      <c r="CX60">
        <f>Y60*Source!I261</f>
        <v>0</v>
      </c>
      <c r="CY60">
        <f>AD60</f>
        <v>0</v>
      </c>
      <c r="CZ60">
        <f>AH60</f>
        <v>0</v>
      </c>
      <c r="DA60">
        <f>AL60</f>
        <v>1</v>
      </c>
      <c r="DB60">
        <f>ROUND(ROUND(AT60*CZ60,2),1)</f>
        <v>0</v>
      </c>
      <c r="DC60">
        <f>ROUND(ROUND(AT60*AG60,2),1)</f>
        <v>0</v>
      </c>
    </row>
    <row r="61" spans="1:107" x14ac:dyDescent="0.2">
      <c r="A61">
        <f>ROW(Source!A261)</f>
        <v>261</v>
      </c>
      <c r="B61">
        <v>47538294</v>
      </c>
      <c r="C61">
        <v>47539190</v>
      </c>
      <c r="D61">
        <v>44674651</v>
      </c>
      <c r="E61">
        <v>1</v>
      </c>
      <c r="F61">
        <v>1</v>
      </c>
      <c r="G61">
        <v>1</v>
      </c>
      <c r="H61">
        <v>2</v>
      </c>
      <c r="I61" t="s">
        <v>501</v>
      </c>
      <c r="J61" t="s">
        <v>502</v>
      </c>
      <c r="K61" t="s">
        <v>503</v>
      </c>
      <c r="L61">
        <v>1368</v>
      </c>
      <c r="N61">
        <v>1011</v>
      </c>
      <c r="O61" t="s">
        <v>421</v>
      </c>
      <c r="P61" t="s">
        <v>421</v>
      </c>
      <c r="Q61">
        <v>1</v>
      </c>
      <c r="W61">
        <v>0</v>
      </c>
      <c r="X61">
        <v>2120329254</v>
      </c>
      <c r="Y61">
        <v>2.5000000000000001E-2</v>
      </c>
      <c r="AA61">
        <v>0</v>
      </c>
      <c r="AB61">
        <v>385.03</v>
      </c>
      <c r="AC61">
        <v>380.83</v>
      </c>
      <c r="AD61">
        <v>0</v>
      </c>
      <c r="AE61">
        <v>0</v>
      </c>
      <c r="AF61">
        <v>27.66</v>
      </c>
      <c r="AG61">
        <v>11.6</v>
      </c>
      <c r="AH61">
        <v>0</v>
      </c>
      <c r="AI61">
        <v>1</v>
      </c>
      <c r="AJ61">
        <v>13.92</v>
      </c>
      <c r="AK61">
        <v>32.83</v>
      </c>
      <c r="AL61">
        <v>1</v>
      </c>
      <c r="AN61">
        <v>0</v>
      </c>
      <c r="AO61">
        <v>1</v>
      </c>
      <c r="AP61">
        <v>1</v>
      </c>
      <c r="AQ61">
        <v>0</v>
      </c>
      <c r="AR61">
        <v>0</v>
      </c>
      <c r="AS61" t="s">
        <v>5</v>
      </c>
      <c r="AT61">
        <v>0.02</v>
      </c>
      <c r="AU61" t="s">
        <v>127</v>
      </c>
      <c r="AV61">
        <v>0</v>
      </c>
      <c r="AW61">
        <v>2</v>
      </c>
      <c r="AX61">
        <v>47539202</v>
      </c>
      <c r="AY61">
        <v>1</v>
      </c>
      <c r="AZ61">
        <v>0</v>
      </c>
      <c r="BA61">
        <v>61</v>
      </c>
      <c r="BB61">
        <v>0</v>
      </c>
      <c r="BC61">
        <v>0</v>
      </c>
      <c r="BD61">
        <v>0</v>
      </c>
      <c r="BE61">
        <v>0</v>
      </c>
      <c r="BF61">
        <v>0</v>
      </c>
      <c r="BG61">
        <v>0</v>
      </c>
      <c r="BH61">
        <v>0</v>
      </c>
      <c r="BI61">
        <v>0</v>
      </c>
      <c r="BJ61">
        <v>0</v>
      </c>
      <c r="BK61">
        <v>0</v>
      </c>
      <c r="BL61">
        <v>0</v>
      </c>
      <c r="BM61">
        <v>0</v>
      </c>
      <c r="BN61">
        <v>0</v>
      </c>
      <c r="BO61">
        <v>0</v>
      </c>
      <c r="BP61">
        <v>0</v>
      </c>
      <c r="BQ61">
        <v>0</v>
      </c>
      <c r="BR61">
        <v>0</v>
      </c>
      <c r="BS61">
        <v>0</v>
      </c>
      <c r="BT61">
        <v>0</v>
      </c>
      <c r="BU61">
        <v>0</v>
      </c>
      <c r="BV61">
        <v>0</v>
      </c>
      <c r="BW61">
        <v>0</v>
      </c>
      <c r="CX61">
        <f>Y61*Source!I261</f>
        <v>0</v>
      </c>
      <c r="CY61">
        <f>AB61</f>
        <v>385.03</v>
      </c>
      <c r="CZ61">
        <f>AF61</f>
        <v>27.66</v>
      </c>
      <c r="DA61">
        <f>AJ61</f>
        <v>13.92</v>
      </c>
      <c r="DB61">
        <f>ROUND((ROUND(AT61*CZ61,2)*1.25),1)</f>
        <v>0.7</v>
      </c>
      <c r="DC61">
        <f>ROUND((ROUND(AT61*AG61,2)*1.25),1)</f>
        <v>0.3</v>
      </c>
    </row>
    <row r="62" spans="1:107" x14ac:dyDescent="0.2">
      <c r="A62">
        <f>ROW(Source!A261)</f>
        <v>261</v>
      </c>
      <c r="B62">
        <v>47538294</v>
      </c>
      <c r="C62">
        <v>47539190</v>
      </c>
      <c r="D62">
        <v>44675658</v>
      </c>
      <c r="E62">
        <v>1</v>
      </c>
      <c r="F62">
        <v>1</v>
      </c>
      <c r="G62">
        <v>1</v>
      </c>
      <c r="H62">
        <v>2</v>
      </c>
      <c r="I62" t="s">
        <v>434</v>
      </c>
      <c r="J62" t="s">
        <v>435</v>
      </c>
      <c r="K62" t="s">
        <v>436</v>
      </c>
      <c r="L62">
        <v>1368</v>
      </c>
      <c r="N62">
        <v>1011</v>
      </c>
      <c r="O62" t="s">
        <v>421</v>
      </c>
      <c r="P62" t="s">
        <v>421</v>
      </c>
      <c r="Q62">
        <v>1</v>
      </c>
      <c r="W62">
        <v>0</v>
      </c>
      <c r="X62">
        <v>-922938010</v>
      </c>
      <c r="Y62">
        <v>0.1875</v>
      </c>
      <c r="AA62">
        <v>0</v>
      </c>
      <c r="AB62">
        <v>795.09</v>
      </c>
      <c r="AC62">
        <v>380.83</v>
      </c>
      <c r="AD62">
        <v>0</v>
      </c>
      <c r="AE62">
        <v>0</v>
      </c>
      <c r="AF62">
        <v>65.709999999999994</v>
      </c>
      <c r="AG62">
        <v>11.6</v>
      </c>
      <c r="AH62">
        <v>0</v>
      </c>
      <c r="AI62">
        <v>1</v>
      </c>
      <c r="AJ62">
        <v>12.1</v>
      </c>
      <c r="AK62">
        <v>32.83</v>
      </c>
      <c r="AL62">
        <v>1</v>
      </c>
      <c r="AN62">
        <v>0</v>
      </c>
      <c r="AO62">
        <v>1</v>
      </c>
      <c r="AP62">
        <v>1</v>
      </c>
      <c r="AQ62">
        <v>0</v>
      </c>
      <c r="AR62">
        <v>0</v>
      </c>
      <c r="AS62" t="s">
        <v>5</v>
      </c>
      <c r="AT62">
        <v>0.15</v>
      </c>
      <c r="AU62" t="s">
        <v>127</v>
      </c>
      <c r="AV62">
        <v>0</v>
      </c>
      <c r="AW62">
        <v>2</v>
      </c>
      <c r="AX62">
        <v>47539203</v>
      </c>
      <c r="AY62">
        <v>1</v>
      </c>
      <c r="AZ62">
        <v>0</v>
      </c>
      <c r="BA62">
        <v>62</v>
      </c>
      <c r="BB62">
        <v>0</v>
      </c>
      <c r="BC62">
        <v>0</v>
      </c>
      <c r="BD62">
        <v>0</v>
      </c>
      <c r="BE62">
        <v>0</v>
      </c>
      <c r="BF62">
        <v>0</v>
      </c>
      <c r="BG62">
        <v>0</v>
      </c>
      <c r="BH62">
        <v>0</v>
      </c>
      <c r="BI62">
        <v>0</v>
      </c>
      <c r="BJ62">
        <v>0</v>
      </c>
      <c r="BK62">
        <v>0</v>
      </c>
      <c r="BL62">
        <v>0</v>
      </c>
      <c r="BM62">
        <v>0</v>
      </c>
      <c r="BN62">
        <v>0</v>
      </c>
      <c r="BO62">
        <v>0</v>
      </c>
      <c r="BP62">
        <v>0</v>
      </c>
      <c r="BQ62">
        <v>0</v>
      </c>
      <c r="BR62">
        <v>0</v>
      </c>
      <c r="BS62">
        <v>0</v>
      </c>
      <c r="BT62">
        <v>0</v>
      </c>
      <c r="BU62">
        <v>0</v>
      </c>
      <c r="BV62">
        <v>0</v>
      </c>
      <c r="BW62">
        <v>0</v>
      </c>
      <c r="CX62">
        <f>Y62*Source!I261</f>
        <v>0</v>
      </c>
      <c r="CY62">
        <f>AB62</f>
        <v>795.09</v>
      </c>
      <c r="CZ62">
        <f>AF62</f>
        <v>65.709999999999994</v>
      </c>
      <c r="DA62">
        <f>AJ62</f>
        <v>12.1</v>
      </c>
      <c r="DB62">
        <f>ROUND((ROUND(AT62*CZ62,2)*1.25),1)</f>
        <v>12.3</v>
      </c>
      <c r="DC62">
        <f>ROUND((ROUND(AT62*AG62,2)*1.25),1)</f>
        <v>2.2000000000000002</v>
      </c>
    </row>
    <row r="63" spans="1:107" x14ac:dyDescent="0.2">
      <c r="A63">
        <f>ROW(Source!A261)</f>
        <v>261</v>
      </c>
      <c r="B63">
        <v>47538294</v>
      </c>
      <c r="C63">
        <v>47539190</v>
      </c>
      <c r="D63">
        <v>44475253</v>
      </c>
      <c r="E63">
        <v>1</v>
      </c>
      <c r="F63">
        <v>1</v>
      </c>
      <c r="G63">
        <v>1</v>
      </c>
      <c r="H63">
        <v>3</v>
      </c>
      <c r="I63" t="s">
        <v>504</v>
      </c>
      <c r="J63" t="s">
        <v>505</v>
      </c>
      <c r="K63" t="s">
        <v>506</v>
      </c>
      <c r="L63">
        <v>1327</v>
      </c>
      <c r="N63">
        <v>1005</v>
      </c>
      <c r="O63" t="s">
        <v>113</v>
      </c>
      <c r="P63" t="s">
        <v>113</v>
      </c>
      <c r="Q63">
        <v>1</v>
      </c>
      <c r="W63">
        <v>0</v>
      </c>
      <c r="X63">
        <v>-1895791360</v>
      </c>
      <c r="Y63">
        <v>0.84</v>
      </c>
      <c r="AA63">
        <v>264.69</v>
      </c>
      <c r="AB63">
        <v>0</v>
      </c>
      <c r="AC63">
        <v>0</v>
      </c>
      <c r="AD63">
        <v>0</v>
      </c>
      <c r="AE63">
        <v>72.319999999999993</v>
      </c>
      <c r="AF63">
        <v>0</v>
      </c>
      <c r="AG63">
        <v>0</v>
      </c>
      <c r="AH63">
        <v>0</v>
      </c>
      <c r="AI63">
        <v>3.66</v>
      </c>
      <c r="AJ63">
        <v>1</v>
      </c>
      <c r="AK63">
        <v>1</v>
      </c>
      <c r="AL63">
        <v>1</v>
      </c>
      <c r="AN63">
        <v>0</v>
      </c>
      <c r="AO63">
        <v>1</v>
      </c>
      <c r="AP63">
        <v>0</v>
      </c>
      <c r="AQ63">
        <v>0</v>
      </c>
      <c r="AR63">
        <v>0</v>
      </c>
      <c r="AS63" t="s">
        <v>5</v>
      </c>
      <c r="AT63">
        <v>0.84</v>
      </c>
      <c r="AU63" t="s">
        <v>5</v>
      </c>
      <c r="AV63">
        <v>0</v>
      </c>
      <c r="AW63">
        <v>2</v>
      </c>
      <c r="AX63">
        <v>47539204</v>
      </c>
      <c r="AY63">
        <v>1</v>
      </c>
      <c r="AZ63">
        <v>0</v>
      </c>
      <c r="BA63">
        <v>63</v>
      </c>
      <c r="BB63">
        <v>0</v>
      </c>
      <c r="BC63">
        <v>0</v>
      </c>
      <c r="BD63">
        <v>0</v>
      </c>
      <c r="BE63">
        <v>0</v>
      </c>
      <c r="BF63">
        <v>0</v>
      </c>
      <c r="BG63">
        <v>0</v>
      </c>
      <c r="BH63">
        <v>0</v>
      </c>
      <c r="BI63">
        <v>0</v>
      </c>
      <c r="BJ63">
        <v>0</v>
      </c>
      <c r="BK63">
        <v>0</v>
      </c>
      <c r="BL63">
        <v>0</v>
      </c>
      <c r="BM63">
        <v>0</v>
      </c>
      <c r="BN63">
        <v>0</v>
      </c>
      <c r="BO63">
        <v>0</v>
      </c>
      <c r="BP63">
        <v>0</v>
      </c>
      <c r="BQ63">
        <v>0</v>
      </c>
      <c r="BR63">
        <v>0</v>
      </c>
      <c r="BS63">
        <v>0</v>
      </c>
      <c r="BT63">
        <v>0</v>
      </c>
      <c r="BU63">
        <v>0</v>
      </c>
      <c r="BV63">
        <v>0</v>
      </c>
      <c r="BW63">
        <v>0</v>
      </c>
      <c r="CX63">
        <f>Y63*Source!I261</f>
        <v>0</v>
      </c>
      <c r="CY63">
        <f>AA63</f>
        <v>264.69</v>
      </c>
      <c r="CZ63">
        <f>AE63</f>
        <v>72.319999999999993</v>
      </c>
      <c r="DA63">
        <f>AI63</f>
        <v>3.66</v>
      </c>
      <c r="DB63">
        <f>ROUND(ROUND(AT63*CZ63,2),1)</f>
        <v>60.8</v>
      </c>
      <c r="DC63">
        <f>ROUND(ROUND(AT63*AG63,2),1)</f>
        <v>0</v>
      </c>
    </row>
    <row r="64" spans="1:107" x14ac:dyDescent="0.2">
      <c r="A64">
        <f>ROW(Source!A261)</f>
        <v>261</v>
      </c>
      <c r="B64">
        <v>47538294</v>
      </c>
      <c r="C64">
        <v>47539190</v>
      </c>
      <c r="D64">
        <v>44475793</v>
      </c>
      <c r="E64">
        <v>1</v>
      </c>
      <c r="F64">
        <v>1</v>
      </c>
      <c r="G64">
        <v>1</v>
      </c>
      <c r="H64">
        <v>3</v>
      </c>
      <c r="I64" t="s">
        <v>507</v>
      </c>
      <c r="J64" t="s">
        <v>508</v>
      </c>
      <c r="K64" t="s">
        <v>509</v>
      </c>
      <c r="L64">
        <v>1346</v>
      </c>
      <c r="N64">
        <v>1009</v>
      </c>
      <c r="O64" t="s">
        <v>184</v>
      </c>
      <c r="P64" t="s">
        <v>184</v>
      </c>
      <c r="Q64">
        <v>1</v>
      </c>
      <c r="W64">
        <v>0</v>
      </c>
      <c r="X64">
        <v>-1208664227</v>
      </c>
      <c r="Y64">
        <v>0.31</v>
      </c>
      <c r="AA64">
        <v>45.92</v>
      </c>
      <c r="AB64">
        <v>0</v>
      </c>
      <c r="AC64">
        <v>0</v>
      </c>
      <c r="AD64">
        <v>0</v>
      </c>
      <c r="AE64">
        <v>1.82</v>
      </c>
      <c r="AF64">
        <v>0</v>
      </c>
      <c r="AG64">
        <v>0</v>
      </c>
      <c r="AH64">
        <v>0</v>
      </c>
      <c r="AI64">
        <v>25.23</v>
      </c>
      <c r="AJ64">
        <v>1</v>
      </c>
      <c r="AK64">
        <v>1</v>
      </c>
      <c r="AL64">
        <v>1</v>
      </c>
      <c r="AN64">
        <v>0</v>
      </c>
      <c r="AO64">
        <v>1</v>
      </c>
      <c r="AP64">
        <v>0</v>
      </c>
      <c r="AQ64">
        <v>0</v>
      </c>
      <c r="AR64">
        <v>0</v>
      </c>
      <c r="AS64" t="s">
        <v>5</v>
      </c>
      <c r="AT64">
        <v>0.31</v>
      </c>
      <c r="AU64" t="s">
        <v>5</v>
      </c>
      <c r="AV64">
        <v>0</v>
      </c>
      <c r="AW64">
        <v>2</v>
      </c>
      <c r="AX64">
        <v>47539205</v>
      </c>
      <c r="AY64">
        <v>1</v>
      </c>
      <c r="AZ64">
        <v>0</v>
      </c>
      <c r="BA64">
        <v>64</v>
      </c>
      <c r="BB64">
        <v>0</v>
      </c>
      <c r="BC64">
        <v>0</v>
      </c>
      <c r="BD64">
        <v>0</v>
      </c>
      <c r="BE64">
        <v>0</v>
      </c>
      <c r="BF64">
        <v>0</v>
      </c>
      <c r="BG64">
        <v>0</v>
      </c>
      <c r="BH64">
        <v>0</v>
      </c>
      <c r="BI64">
        <v>0</v>
      </c>
      <c r="BJ64">
        <v>0</v>
      </c>
      <c r="BK64">
        <v>0</v>
      </c>
      <c r="BL64">
        <v>0</v>
      </c>
      <c r="BM64">
        <v>0</v>
      </c>
      <c r="BN64">
        <v>0</v>
      </c>
      <c r="BO64">
        <v>0</v>
      </c>
      <c r="BP64">
        <v>0</v>
      </c>
      <c r="BQ64">
        <v>0</v>
      </c>
      <c r="BR64">
        <v>0</v>
      </c>
      <c r="BS64">
        <v>0</v>
      </c>
      <c r="BT64">
        <v>0</v>
      </c>
      <c r="BU64">
        <v>0</v>
      </c>
      <c r="BV64">
        <v>0</v>
      </c>
      <c r="BW64">
        <v>0</v>
      </c>
      <c r="CX64">
        <f>Y64*Source!I261</f>
        <v>0</v>
      </c>
      <c r="CY64">
        <f>AA64</f>
        <v>45.92</v>
      </c>
      <c r="CZ64">
        <f>AE64</f>
        <v>1.82</v>
      </c>
      <c r="DA64">
        <f>AI64</f>
        <v>25.23</v>
      </c>
      <c r="DB64">
        <f>ROUND(ROUND(AT64*CZ64,2),1)</f>
        <v>0.6</v>
      </c>
      <c r="DC64">
        <f>ROUND(ROUND(AT64*AG64,2),1)</f>
        <v>0</v>
      </c>
    </row>
    <row r="65" spans="1:107" x14ac:dyDescent="0.2">
      <c r="A65">
        <f>ROW(Source!A261)</f>
        <v>261</v>
      </c>
      <c r="B65">
        <v>47538294</v>
      </c>
      <c r="C65">
        <v>47539190</v>
      </c>
      <c r="D65">
        <v>44524753</v>
      </c>
      <c r="E65">
        <v>1</v>
      </c>
      <c r="F65">
        <v>1</v>
      </c>
      <c r="G65">
        <v>1</v>
      </c>
      <c r="H65">
        <v>3</v>
      </c>
      <c r="I65" t="s">
        <v>177</v>
      </c>
      <c r="J65" t="s">
        <v>180</v>
      </c>
      <c r="K65" t="s">
        <v>178</v>
      </c>
      <c r="L65">
        <v>1296</v>
      </c>
      <c r="N65">
        <v>1002</v>
      </c>
      <c r="O65" t="s">
        <v>179</v>
      </c>
      <c r="P65" t="s">
        <v>179</v>
      </c>
      <c r="Q65">
        <v>1</v>
      </c>
      <c r="W65">
        <v>0</v>
      </c>
      <c r="X65">
        <v>1220000642</v>
      </c>
      <c r="Y65">
        <v>30</v>
      </c>
      <c r="AA65">
        <v>538.64</v>
      </c>
      <c r="AB65">
        <v>0</v>
      </c>
      <c r="AC65">
        <v>0</v>
      </c>
      <c r="AD65">
        <v>0</v>
      </c>
      <c r="AE65">
        <v>85.77</v>
      </c>
      <c r="AF65">
        <v>0</v>
      </c>
      <c r="AG65">
        <v>0</v>
      </c>
      <c r="AH65">
        <v>0</v>
      </c>
      <c r="AI65">
        <v>6.28</v>
      </c>
      <c r="AJ65">
        <v>1</v>
      </c>
      <c r="AK65">
        <v>1</v>
      </c>
      <c r="AL65">
        <v>1</v>
      </c>
      <c r="AN65">
        <v>0</v>
      </c>
      <c r="AO65">
        <v>0</v>
      </c>
      <c r="AP65">
        <v>0</v>
      </c>
      <c r="AQ65">
        <v>0</v>
      </c>
      <c r="AR65">
        <v>0</v>
      </c>
      <c r="AS65" t="s">
        <v>5</v>
      </c>
      <c r="AT65">
        <v>30</v>
      </c>
      <c r="AU65" t="s">
        <v>5</v>
      </c>
      <c r="AV65">
        <v>0</v>
      </c>
      <c r="AW65">
        <v>1</v>
      </c>
      <c r="AX65">
        <v>-1</v>
      </c>
      <c r="AY65">
        <v>0</v>
      </c>
      <c r="AZ65">
        <v>0</v>
      </c>
      <c r="BA65" t="s">
        <v>5</v>
      </c>
      <c r="BB65">
        <v>0</v>
      </c>
      <c r="BC65">
        <v>0</v>
      </c>
      <c r="BD65">
        <v>0</v>
      </c>
      <c r="BE65">
        <v>0</v>
      </c>
      <c r="BF65">
        <v>0</v>
      </c>
      <c r="BG65">
        <v>0</v>
      </c>
      <c r="BH65">
        <v>0</v>
      </c>
      <c r="BI65">
        <v>0</v>
      </c>
      <c r="BJ65">
        <v>0</v>
      </c>
      <c r="BK65">
        <v>0</v>
      </c>
      <c r="BL65">
        <v>0</v>
      </c>
      <c r="BM65">
        <v>0</v>
      </c>
      <c r="BN65">
        <v>0</v>
      </c>
      <c r="BO65">
        <v>0</v>
      </c>
      <c r="BP65">
        <v>0</v>
      </c>
      <c r="BQ65">
        <v>0</v>
      </c>
      <c r="BR65">
        <v>0</v>
      </c>
      <c r="BS65">
        <v>0</v>
      </c>
      <c r="BT65">
        <v>0</v>
      </c>
      <c r="BU65">
        <v>0</v>
      </c>
      <c r="BV65">
        <v>0</v>
      </c>
      <c r="BW65">
        <v>0</v>
      </c>
      <c r="CX65">
        <f>Y65*Source!I261</f>
        <v>0</v>
      </c>
      <c r="CY65">
        <f>AA65</f>
        <v>538.64</v>
      </c>
      <c r="CZ65">
        <f>AE65</f>
        <v>85.77</v>
      </c>
      <c r="DA65">
        <f>AI65</f>
        <v>6.28</v>
      </c>
      <c r="DB65">
        <f>ROUND(ROUND(AT65*CZ65,2),1)</f>
        <v>2573.1</v>
      </c>
      <c r="DC65">
        <f>ROUND(ROUND(AT65*AG65,2),1)</f>
        <v>0</v>
      </c>
    </row>
    <row r="66" spans="1:107" x14ac:dyDescent="0.2">
      <c r="A66">
        <f>ROW(Source!A261)</f>
        <v>261</v>
      </c>
      <c r="B66">
        <v>47538294</v>
      </c>
      <c r="C66">
        <v>47539190</v>
      </c>
      <c r="D66">
        <v>44525124</v>
      </c>
      <c r="E66">
        <v>1</v>
      </c>
      <c r="F66">
        <v>1</v>
      </c>
      <c r="G66">
        <v>1</v>
      </c>
      <c r="H66">
        <v>3</v>
      </c>
      <c r="I66" t="s">
        <v>182</v>
      </c>
      <c r="J66" t="s">
        <v>185</v>
      </c>
      <c r="K66" t="s">
        <v>183</v>
      </c>
      <c r="L66">
        <v>1346</v>
      </c>
      <c r="N66">
        <v>1009</v>
      </c>
      <c r="O66" t="s">
        <v>184</v>
      </c>
      <c r="P66" t="s">
        <v>184</v>
      </c>
      <c r="Q66">
        <v>1</v>
      </c>
      <c r="W66">
        <v>0</v>
      </c>
      <c r="X66">
        <v>937542531</v>
      </c>
      <c r="Y66">
        <v>20</v>
      </c>
      <c r="AA66">
        <v>68.150000000000006</v>
      </c>
      <c r="AB66">
        <v>0</v>
      </c>
      <c r="AC66">
        <v>0</v>
      </c>
      <c r="AD66">
        <v>0</v>
      </c>
      <c r="AE66">
        <v>13.08</v>
      </c>
      <c r="AF66">
        <v>0</v>
      </c>
      <c r="AG66">
        <v>0</v>
      </c>
      <c r="AH66">
        <v>0</v>
      </c>
      <c r="AI66">
        <v>5.21</v>
      </c>
      <c r="AJ66">
        <v>1</v>
      </c>
      <c r="AK66">
        <v>1</v>
      </c>
      <c r="AL66">
        <v>1</v>
      </c>
      <c r="AN66">
        <v>0</v>
      </c>
      <c r="AO66">
        <v>0</v>
      </c>
      <c r="AP66">
        <v>0</v>
      </c>
      <c r="AQ66">
        <v>0</v>
      </c>
      <c r="AR66">
        <v>0</v>
      </c>
      <c r="AS66" t="s">
        <v>5</v>
      </c>
      <c r="AT66">
        <v>20</v>
      </c>
      <c r="AU66" t="s">
        <v>5</v>
      </c>
      <c r="AV66">
        <v>0</v>
      </c>
      <c r="AW66">
        <v>1</v>
      </c>
      <c r="AX66">
        <v>-1</v>
      </c>
      <c r="AY66">
        <v>0</v>
      </c>
      <c r="AZ66">
        <v>0</v>
      </c>
      <c r="BA66" t="s">
        <v>5</v>
      </c>
      <c r="BB66">
        <v>0</v>
      </c>
      <c r="BC66">
        <v>0</v>
      </c>
      <c r="BD66">
        <v>0</v>
      </c>
      <c r="BE66">
        <v>0</v>
      </c>
      <c r="BF66">
        <v>0</v>
      </c>
      <c r="BG66">
        <v>0</v>
      </c>
      <c r="BH66">
        <v>0</v>
      </c>
      <c r="BI66">
        <v>0</v>
      </c>
      <c r="BJ66">
        <v>0</v>
      </c>
      <c r="BK66">
        <v>0</v>
      </c>
      <c r="BL66">
        <v>0</v>
      </c>
      <c r="BM66">
        <v>0</v>
      </c>
      <c r="BN66">
        <v>0</v>
      </c>
      <c r="BO66">
        <v>0</v>
      </c>
      <c r="BP66">
        <v>0</v>
      </c>
      <c r="BQ66">
        <v>0</v>
      </c>
      <c r="BR66">
        <v>0</v>
      </c>
      <c r="BS66">
        <v>0</v>
      </c>
      <c r="BT66">
        <v>0</v>
      </c>
      <c r="BU66">
        <v>0</v>
      </c>
      <c r="BV66">
        <v>0</v>
      </c>
      <c r="BW66">
        <v>0</v>
      </c>
      <c r="CX66">
        <f>Y66*Source!I261</f>
        <v>0</v>
      </c>
      <c r="CY66">
        <f>AA66</f>
        <v>68.150000000000006</v>
      </c>
      <c r="CZ66">
        <f>AE66</f>
        <v>13.08</v>
      </c>
      <c r="DA66">
        <f>AI66</f>
        <v>5.21</v>
      </c>
      <c r="DB66">
        <f>ROUND(ROUND(AT66*CZ66,2),1)</f>
        <v>261.60000000000002</v>
      </c>
      <c r="DC66">
        <f>ROUND(ROUND(AT66*AG66,2),1)</f>
        <v>0</v>
      </c>
    </row>
    <row r="67" spans="1:107" x14ac:dyDescent="0.2">
      <c r="A67">
        <f>ROW(Source!A261)</f>
        <v>261</v>
      </c>
      <c r="B67">
        <v>47538294</v>
      </c>
      <c r="C67">
        <v>47539190</v>
      </c>
      <c r="D67">
        <v>44526952</v>
      </c>
      <c r="E67">
        <v>1</v>
      </c>
      <c r="F67">
        <v>1</v>
      </c>
      <c r="G67">
        <v>1</v>
      </c>
      <c r="H67">
        <v>3</v>
      </c>
      <c r="I67" t="s">
        <v>510</v>
      </c>
      <c r="J67" t="s">
        <v>511</v>
      </c>
      <c r="K67" t="s">
        <v>512</v>
      </c>
      <c r="L67">
        <v>1348</v>
      </c>
      <c r="N67">
        <v>1009</v>
      </c>
      <c r="O67" t="s">
        <v>28</v>
      </c>
      <c r="P67" t="s">
        <v>28</v>
      </c>
      <c r="Q67">
        <v>1000</v>
      </c>
      <c r="W67">
        <v>0</v>
      </c>
      <c r="X67">
        <v>-1063917341</v>
      </c>
      <c r="Y67">
        <v>5.0999999999999997E-2</v>
      </c>
      <c r="AA67">
        <v>47639.88</v>
      </c>
      <c r="AB67">
        <v>0</v>
      </c>
      <c r="AC67">
        <v>0</v>
      </c>
      <c r="AD67">
        <v>0</v>
      </c>
      <c r="AE67">
        <v>11397.1</v>
      </c>
      <c r="AF67">
        <v>0</v>
      </c>
      <c r="AG67">
        <v>0</v>
      </c>
      <c r="AH67">
        <v>0</v>
      </c>
      <c r="AI67">
        <v>4.18</v>
      </c>
      <c r="AJ67">
        <v>1</v>
      </c>
      <c r="AK67">
        <v>1</v>
      </c>
      <c r="AL67">
        <v>1</v>
      </c>
      <c r="AN67">
        <v>0</v>
      </c>
      <c r="AO67">
        <v>1</v>
      </c>
      <c r="AP67">
        <v>0</v>
      </c>
      <c r="AQ67">
        <v>0</v>
      </c>
      <c r="AR67">
        <v>0</v>
      </c>
      <c r="AS67" t="s">
        <v>5</v>
      </c>
      <c r="AT67">
        <v>5.0999999999999997E-2</v>
      </c>
      <c r="AU67" t="s">
        <v>5</v>
      </c>
      <c r="AV67">
        <v>0</v>
      </c>
      <c r="AW67">
        <v>2</v>
      </c>
      <c r="AX67">
        <v>47539208</v>
      </c>
      <c r="AY67">
        <v>1</v>
      </c>
      <c r="AZ67">
        <v>0</v>
      </c>
      <c r="BA67">
        <v>67</v>
      </c>
      <c r="BB67">
        <v>0</v>
      </c>
      <c r="BC67">
        <v>0</v>
      </c>
      <c r="BD67">
        <v>0</v>
      </c>
      <c r="BE67">
        <v>0</v>
      </c>
      <c r="BF67">
        <v>0</v>
      </c>
      <c r="BG67">
        <v>0</v>
      </c>
      <c r="BH67">
        <v>0</v>
      </c>
      <c r="BI67">
        <v>0</v>
      </c>
      <c r="BJ67">
        <v>0</v>
      </c>
      <c r="BK67">
        <v>0</v>
      </c>
      <c r="BL67">
        <v>0</v>
      </c>
      <c r="BM67">
        <v>0</v>
      </c>
      <c r="BN67">
        <v>0</v>
      </c>
      <c r="BO67">
        <v>0</v>
      </c>
      <c r="BP67">
        <v>0</v>
      </c>
      <c r="BQ67">
        <v>0</v>
      </c>
      <c r="BR67">
        <v>0</v>
      </c>
      <c r="BS67">
        <v>0</v>
      </c>
      <c r="BT67">
        <v>0</v>
      </c>
      <c r="BU67">
        <v>0</v>
      </c>
      <c r="BV67">
        <v>0</v>
      </c>
      <c r="BW67">
        <v>0</v>
      </c>
      <c r="CX67">
        <f>Y67*Source!I261</f>
        <v>0</v>
      </c>
      <c r="CY67">
        <f>AA67</f>
        <v>47639.88</v>
      </c>
      <c r="CZ67">
        <f>AE67</f>
        <v>11397.1</v>
      </c>
      <c r="DA67">
        <f>AI67</f>
        <v>4.18</v>
      </c>
      <c r="DB67">
        <f>ROUND(ROUND(AT67*CZ67,2),1)</f>
        <v>581.29999999999995</v>
      </c>
      <c r="DC67">
        <f>ROUND(ROUND(AT67*AG67,2),1)</f>
        <v>0</v>
      </c>
    </row>
    <row r="68" spans="1:107" x14ac:dyDescent="0.2">
      <c r="A68">
        <f>ROW(Source!A264)</f>
        <v>264</v>
      </c>
      <c r="B68">
        <v>47538294</v>
      </c>
      <c r="C68">
        <v>47540250</v>
      </c>
      <c r="D68">
        <v>44457678</v>
      </c>
      <c r="E68">
        <v>52</v>
      </c>
      <c r="F68">
        <v>1</v>
      </c>
      <c r="G68">
        <v>1</v>
      </c>
      <c r="H68">
        <v>1</v>
      </c>
      <c r="I68" t="s">
        <v>513</v>
      </c>
      <c r="J68" t="s">
        <v>5</v>
      </c>
      <c r="K68" t="s">
        <v>514</v>
      </c>
      <c r="L68">
        <v>1191</v>
      </c>
      <c r="N68">
        <v>1013</v>
      </c>
      <c r="O68" t="s">
        <v>413</v>
      </c>
      <c r="P68" t="s">
        <v>413</v>
      </c>
      <c r="Q68">
        <v>1</v>
      </c>
      <c r="W68">
        <v>0</v>
      </c>
      <c r="X68">
        <v>-814890593</v>
      </c>
      <c r="Y68">
        <v>15.87</v>
      </c>
      <c r="AA68">
        <v>0</v>
      </c>
      <c r="AB68">
        <v>0</v>
      </c>
      <c r="AC68">
        <v>0</v>
      </c>
      <c r="AD68">
        <v>8.9700000000000006</v>
      </c>
      <c r="AE68">
        <v>0</v>
      </c>
      <c r="AF68">
        <v>0</v>
      </c>
      <c r="AG68">
        <v>0</v>
      </c>
      <c r="AH68">
        <v>8.9700000000000006</v>
      </c>
      <c r="AI68">
        <v>1</v>
      </c>
      <c r="AJ68">
        <v>1</v>
      </c>
      <c r="AK68">
        <v>1</v>
      </c>
      <c r="AL68">
        <v>1</v>
      </c>
      <c r="AN68">
        <v>0</v>
      </c>
      <c r="AO68">
        <v>1</v>
      </c>
      <c r="AP68">
        <v>1</v>
      </c>
      <c r="AQ68">
        <v>0</v>
      </c>
      <c r="AR68">
        <v>0</v>
      </c>
      <c r="AS68" t="s">
        <v>5</v>
      </c>
      <c r="AT68">
        <v>13.8</v>
      </c>
      <c r="AU68" t="s">
        <v>128</v>
      </c>
      <c r="AV68">
        <v>1</v>
      </c>
      <c r="AW68">
        <v>2</v>
      </c>
      <c r="AX68">
        <v>47540251</v>
      </c>
      <c r="AY68">
        <v>1</v>
      </c>
      <c r="AZ68">
        <v>0</v>
      </c>
      <c r="BA68">
        <v>68</v>
      </c>
      <c r="BB68">
        <v>0</v>
      </c>
      <c r="BC68">
        <v>0</v>
      </c>
      <c r="BD68">
        <v>0</v>
      </c>
      <c r="BE68">
        <v>0</v>
      </c>
      <c r="BF68">
        <v>0</v>
      </c>
      <c r="BG68">
        <v>0</v>
      </c>
      <c r="BH68">
        <v>0</v>
      </c>
      <c r="BI68">
        <v>0</v>
      </c>
      <c r="BJ68">
        <v>0</v>
      </c>
      <c r="BK68">
        <v>0</v>
      </c>
      <c r="BL68">
        <v>0</v>
      </c>
      <c r="BM68">
        <v>0</v>
      </c>
      <c r="BN68">
        <v>0</v>
      </c>
      <c r="BO68">
        <v>0</v>
      </c>
      <c r="BP68">
        <v>0</v>
      </c>
      <c r="BQ68">
        <v>0</v>
      </c>
      <c r="BR68">
        <v>0</v>
      </c>
      <c r="BS68">
        <v>0</v>
      </c>
      <c r="BT68">
        <v>0</v>
      </c>
      <c r="BU68">
        <v>0</v>
      </c>
      <c r="BV68">
        <v>0</v>
      </c>
      <c r="BW68">
        <v>0</v>
      </c>
      <c r="CX68">
        <f>Y68*Source!I264</f>
        <v>2.3804999999999996</v>
      </c>
      <c r="CY68">
        <f>AD68</f>
        <v>8.9700000000000006</v>
      </c>
      <c r="CZ68">
        <f>AH68</f>
        <v>8.9700000000000006</v>
      </c>
      <c r="DA68">
        <f>AL68</f>
        <v>1</v>
      </c>
      <c r="DB68">
        <f>ROUND((ROUND(AT68*CZ68,2)*1.15),1)</f>
        <v>142.4</v>
      </c>
      <c r="DC68">
        <f>ROUND((ROUND(AT68*AG68,2)*1.15),1)</f>
        <v>0</v>
      </c>
    </row>
    <row r="69" spans="1:107" x14ac:dyDescent="0.2">
      <c r="A69">
        <f>ROW(Source!A264)</f>
        <v>264</v>
      </c>
      <c r="B69">
        <v>47538294</v>
      </c>
      <c r="C69">
        <v>47540250</v>
      </c>
      <c r="D69">
        <v>44457864</v>
      </c>
      <c r="E69">
        <v>52</v>
      </c>
      <c r="F69">
        <v>1</v>
      </c>
      <c r="G69">
        <v>1</v>
      </c>
      <c r="H69">
        <v>1</v>
      </c>
      <c r="I69" t="s">
        <v>416</v>
      </c>
      <c r="J69" t="s">
        <v>5</v>
      </c>
      <c r="K69" t="s">
        <v>417</v>
      </c>
      <c r="L69">
        <v>1191</v>
      </c>
      <c r="N69">
        <v>1013</v>
      </c>
      <c r="O69" t="s">
        <v>413</v>
      </c>
      <c r="P69" t="s">
        <v>413</v>
      </c>
      <c r="Q69">
        <v>1</v>
      </c>
      <c r="W69">
        <v>0</v>
      </c>
      <c r="X69">
        <v>-1417349443</v>
      </c>
      <c r="Y69">
        <v>0.09</v>
      </c>
      <c r="AA69">
        <v>0</v>
      </c>
      <c r="AB69">
        <v>0</v>
      </c>
      <c r="AC69">
        <v>0</v>
      </c>
      <c r="AD69">
        <v>0</v>
      </c>
      <c r="AE69">
        <v>0</v>
      </c>
      <c r="AF69">
        <v>0</v>
      </c>
      <c r="AG69">
        <v>0</v>
      </c>
      <c r="AH69">
        <v>0</v>
      </c>
      <c r="AI69">
        <v>1</v>
      </c>
      <c r="AJ69">
        <v>1</v>
      </c>
      <c r="AK69">
        <v>1</v>
      </c>
      <c r="AL69">
        <v>1</v>
      </c>
      <c r="AN69">
        <v>0</v>
      </c>
      <c r="AO69">
        <v>1</v>
      </c>
      <c r="AP69">
        <v>0</v>
      </c>
      <c r="AQ69">
        <v>0</v>
      </c>
      <c r="AR69">
        <v>0</v>
      </c>
      <c r="AS69" t="s">
        <v>5</v>
      </c>
      <c r="AT69">
        <v>0.09</v>
      </c>
      <c r="AU69" t="s">
        <v>5</v>
      </c>
      <c r="AV69">
        <v>2</v>
      </c>
      <c r="AW69">
        <v>2</v>
      </c>
      <c r="AX69">
        <v>47540252</v>
      </c>
      <c r="AY69">
        <v>1</v>
      </c>
      <c r="AZ69">
        <v>2048</v>
      </c>
      <c r="BA69">
        <v>69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0</v>
      </c>
      <c r="BI69">
        <v>0</v>
      </c>
      <c r="BJ69">
        <v>0</v>
      </c>
      <c r="BK69">
        <v>0</v>
      </c>
      <c r="BL69">
        <v>0</v>
      </c>
      <c r="BM69">
        <v>0</v>
      </c>
      <c r="BN69">
        <v>0</v>
      </c>
      <c r="BO69">
        <v>0</v>
      </c>
      <c r="BP69">
        <v>0</v>
      </c>
      <c r="BQ69">
        <v>0</v>
      </c>
      <c r="BR69">
        <v>0</v>
      </c>
      <c r="BS69">
        <v>0</v>
      </c>
      <c r="BT69">
        <v>0</v>
      </c>
      <c r="BU69">
        <v>0</v>
      </c>
      <c r="BV69">
        <v>0</v>
      </c>
      <c r="BW69">
        <v>0</v>
      </c>
      <c r="CX69">
        <f>Y69*Source!I264</f>
        <v>1.35E-2</v>
      </c>
      <c r="CY69">
        <f>AD69</f>
        <v>0</v>
      </c>
      <c r="CZ69">
        <f>AH69</f>
        <v>0</v>
      </c>
      <c r="DA69">
        <f>AL69</f>
        <v>1</v>
      </c>
      <c r="DB69">
        <f>ROUND(ROUND(AT69*CZ69,2),1)</f>
        <v>0</v>
      </c>
      <c r="DC69">
        <f>ROUND(ROUND(AT69*AG69,2),1)</f>
        <v>0</v>
      </c>
    </row>
    <row r="70" spans="1:107" x14ac:dyDescent="0.2">
      <c r="A70">
        <f>ROW(Source!A264)</f>
        <v>264</v>
      </c>
      <c r="B70">
        <v>47538294</v>
      </c>
      <c r="C70">
        <v>47540250</v>
      </c>
      <c r="D70">
        <v>44674653</v>
      </c>
      <c r="E70">
        <v>1</v>
      </c>
      <c r="F70">
        <v>1</v>
      </c>
      <c r="G70">
        <v>1</v>
      </c>
      <c r="H70">
        <v>2</v>
      </c>
      <c r="I70" t="s">
        <v>418</v>
      </c>
      <c r="J70" t="s">
        <v>419</v>
      </c>
      <c r="K70" t="s">
        <v>420</v>
      </c>
      <c r="L70">
        <v>1368</v>
      </c>
      <c r="N70">
        <v>1011</v>
      </c>
      <c r="O70" t="s">
        <v>421</v>
      </c>
      <c r="P70" t="s">
        <v>421</v>
      </c>
      <c r="Q70">
        <v>1</v>
      </c>
      <c r="W70">
        <v>0</v>
      </c>
      <c r="X70">
        <v>239474051</v>
      </c>
      <c r="Y70">
        <v>1.2500000000000001E-2</v>
      </c>
      <c r="AA70">
        <v>0</v>
      </c>
      <c r="AB70">
        <v>447.64</v>
      </c>
      <c r="AC70">
        <v>443.21</v>
      </c>
      <c r="AD70">
        <v>0</v>
      </c>
      <c r="AE70">
        <v>0</v>
      </c>
      <c r="AF70">
        <v>31.26</v>
      </c>
      <c r="AG70">
        <v>13.5</v>
      </c>
      <c r="AH70">
        <v>0</v>
      </c>
      <c r="AI70">
        <v>1</v>
      </c>
      <c r="AJ70">
        <v>14.32</v>
      </c>
      <c r="AK70">
        <v>32.83</v>
      </c>
      <c r="AL70">
        <v>1</v>
      </c>
      <c r="AN70">
        <v>0</v>
      </c>
      <c r="AO70">
        <v>1</v>
      </c>
      <c r="AP70">
        <v>1</v>
      </c>
      <c r="AQ70">
        <v>0</v>
      </c>
      <c r="AR70">
        <v>0</v>
      </c>
      <c r="AS70" t="s">
        <v>5</v>
      </c>
      <c r="AT70">
        <v>0.01</v>
      </c>
      <c r="AU70" t="s">
        <v>127</v>
      </c>
      <c r="AV70">
        <v>0</v>
      </c>
      <c r="AW70">
        <v>2</v>
      </c>
      <c r="AX70">
        <v>47540253</v>
      </c>
      <c r="AY70">
        <v>1</v>
      </c>
      <c r="AZ70">
        <v>0</v>
      </c>
      <c r="BA70">
        <v>70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0</v>
      </c>
      <c r="BI70">
        <v>0</v>
      </c>
      <c r="BJ70">
        <v>0</v>
      </c>
      <c r="BK70">
        <v>0</v>
      </c>
      <c r="BL70">
        <v>0</v>
      </c>
      <c r="BM70">
        <v>0</v>
      </c>
      <c r="BN70">
        <v>0</v>
      </c>
      <c r="BO70">
        <v>0</v>
      </c>
      <c r="BP70">
        <v>0</v>
      </c>
      <c r="BQ70">
        <v>0</v>
      </c>
      <c r="BR70">
        <v>0</v>
      </c>
      <c r="BS70">
        <v>0</v>
      </c>
      <c r="BT70">
        <v>0</v>
      </c>
      <c r="BU70">
        <v>0</v>
      </c>
      <c r="BV70">
        <v>0</v>
      </c>
      <c r="BW70">
        <v>0</v>
      </c>
      <c r="CX70">
        <f>Y70*Source!I264</f>
        <v>1.8749999999999999E-3</v>
      </c>
      <c r="CY70">
        <f>AB70</f>
        <v>447.64</v>
      </c>
      <c r="CZ70">
        <f>AF70</f>
        <v>31.26</v>
      </c>
      <c r="DA70">
        <f>AJ70</f>
        <v>14.32</v>
      </c>
      <c r="DB70">
        <f>ROUND((ROUND(AT70*CZ70,2)*1.25),1)</f>
        <v>0.4</v>
      </c>
      <c r="DC70">
        <f>ROUND((ROUND(AT70*AG70,2)*1.25),1)</f>
        <v>0.2</v>
      </c>
    </row>
    <row r="71" spans="1:107" x14ac:dyDescent="0.2">
      <c r="A71">
        <f>ROW(Source!A264)</f>
        <v>264</v>
      </c>
      <c r="B71">
        <v>47538294</v>
      </c>
      <c r="C71">
        <v>47540250</v>
      </c>
      <c r="D71">
        <v>44675658</v>
      </c>
      <c r="E71">
        <v>1</v>
      </c>
      <c r="F71">
        <v>1</v>
      </c>
      <c r="G71">
        <v>1</v>
      </c>
      <c r="H71">
        <v>2</v>
      </c>
      <c r="I71" t="s">
        <v>434</v>
      </c>
      <c r="J71" t="s">
        <v>435</v>
      </c>
      <c r="K71" t="s">
        <v>436</v>
      </c>
      <c r="L71">
        <v>1368</v>
      </c>
      <c r="N71">
        <v>1011</v>
      </c>
      <c r="O71" t="s">
        <v>421</v>
      </c>
      <c r="P71" t="s">
        <v>421</v>
      </c>
      <c r="Q71">
        <v>1</v>
      </c>
      <c r="W71">
        <v>0</v>
      </c>
      <c r="X71">
        <v>-922938010</v>
      </c>
      <c r="Y71">
        <v>0.1</v>
      </c>
      <c r="AA71">
        <v>0</v>
      </c>
      <c r="AB71">
        <v>795.09</v>
      </c>
      <c r="AC71">
        <v>380.83</v>
      </c>
      <c r="AD71">
        <v>0</v>
      </c>
      <c r="AE71">
        <v>0</v>
      </c>
      <c r="AF71">
        <v>65.709999999999994</v>
      </c>
      <c r="AG71">
        <v>11.6</v>
      </c>
      <c r="AH71">
        <v>0</v>
      </c>
      <c r="AI71">
        <v>1</v>
      </c>
      <c r="AJ71">
        <v>12.1</v>
      </c>
      <c r="AK71">
        <v>32.83</v>
      </c>
      <c r="AL71">
        <v>1</v>
      </c>
      <c r="AN71">
        <v>0</v>
      </c>
      <c r="AO71">
        <v>1</v>
      </c>
      <c r="AP71">
        <v>1</v>
      </c>
      <c r="AQ71">
        <v>0</v>
      </c>
      <c r="AR71">
        <v>0</v>
      </c>
      <c r="AS71" t="s">
        <v>5</v>
      </c>
      <c r="AT71">
        <v>0.08</v>
      </c>
      <c r="AU71" t="s">
        <v>127</v>
      </c>
      <c r="AV71">
        <v>0</v>
      </c>
      <c r="AW71">
        <v>2</v>
      </c>
      <c r="AX71">
        <v>47540254</v>
      </c>
      <c r="AY71">
        <v>1</v>
      </c>
      <c r="AZ71">
        <v>0</v>
      </c>
      <c r="BA71">
        <v>71</v>
      </c>
      <c r="BB71">
        <v>0</v>
      </c>
      <c r="BC71">
        <v>0</v>
      </c>
      <c r="BD71">
        <v>0</v>
      </c>
      <c r="BE71">
        <v>0</v>
      </c>
      <c r="BF71">
        <v>0</v>
      </c>
      <c r="BG71">
        <v>0</v>
      </c>
      <c r="BH71">
        <v>0</v>
      </c>
      <c r="BI71">
        <v>0</v>
      </c>
      <c r="BJ71">
        <v>0</v>
      </c>
      <c r="BK71">
        <v>0</v>
      </c>
      <c r="BL71">
        <v>0</v>
      </c>
      <c r="BM71">
        <v>0</v>
      </c>
      <c r="BN71">
        <v>0</v>
      </c>
      <c r="BO71">
        <v>0</v>
      </c>
      <c r="BP71">
        <v>0</v>
      </c>
      <c r="BQ71">
        <v>0</v>
      </c>
      <c r="BR71">
        <v>0</v>
      </c>
      <c r="BS71">
        <v>0</v>
      </c>
      <c r="BT71">
        <v>0</v>
      </c>
      <c r="BU71">
        <v>0</v>
      </c>
      <c r="BV71">
        <v>0</v>
      </c>
      <c r="BW71">
        <v>0</v>
      </c>
      <c r="CX71">
        <f>Y71*Source!I264</f>
        <v>1.4999999999999999E-2</v>
      </c>
      <c r="CY71">
        <f>AB71</f>
        <v>795.09</v>
      </c>
      <c r="CZ71">
        <f>AF71</f>
        <v>65.709999999999994</v>
      </c>
      <c r="DA71">
        <f>AJ71</f>
        <v>12.1</v>
      </c>
      <c r="DB71">
        <f>ROUND((ROUND(AT71*CZ71,2)*1.25),1)</f>
        <v>6.6</v>
      </c>
      <c r="DC71">
        <f>ROUND((ROUND(AT71*AG71,2)*1.25),1)</f>
        <v>1.2</v>
      </c>
    </row>
    <row r="72" spans="1:107" x14ac:dyDescent="0.2">
      <c r="A72">
        <f>ROW(Source!A264)</f>
        <v>264</v>
      </c>
      <c r="B72">
        <v>47538294</v>
      </c>
      <c r="C72">
        <v>47540250</v>
      </c>
      <c r="D72">
        <v>44475253</v>
      </c>
      <c r="E72">
        <v>1</v>
      </c>
      <c r="F72">
        <v>1</v>
      </c>
      <c r="G72">
        <v>1</v>
      </c>
      <c r="H72">
        <v>3</v>
      </c>
      <c r="I72" t="s">
        <v>504</v>
      </c>
      <c r="J72" t="s">
        <v>505</v>
      </c>
      <c r="K72" t="s">
        <v>506</v>
      </c>
      <c r="L72">
        <v>1327</v>
      </c>
      <c r="N72">
        <v>1005</v>
      </c>
      <c r="O72" t="s">
        <v>113</v>
      </c>
      <c r="P72" t="s">
        <v>113</v>
      </c>
      <c r="Q72">
        <v>1</v>
      </c>
      <c r="W72">
        <v>0</v>
      </c>
      <c r="X72">
        <v>-1895791360</v>
      </c>
      <c r="Y72">
        <v>0.3</v>
      </c>
      <c r="AA72">
        <v>264.69</v>
      </c>
      <c r="AB72">
        <v>0</v>
      </c>
      <c r="AC72">
        <v>0</v>
      </c>
      <c r="AD72">
        <v>0</v>
      </c>
      <c r="AE72">
        <v>72.319999999999993</v>
      </c>
      <c r="AF72">
        <v>0</v>
      </c>
      <c r="AG72">
        <v>0</v>
      </c>
      <c r="AH72">
        <v>0</v>
      </c>
      <c r="AI72">
        <v>3.66</v>
      </c>
      <c r="AJ72">
        <v>1</v>
      </c>
      <c r="AK72">
        <v>1</v>
      </c>
      <c r="AL72">
        <v>1</v>
      </c>
      <c r="AN72">
        <v>0</v>
      </c>
      <c r="AO72">
        <v>1</v>
      </c>
      <c r="AP72">
        <v>0</v>
      </c>
      <c r="AQ72">
        <v>0</v>
      </c>
      <c r="AR72">
        <v>0</v>
      </c>
      <c r="AS72" t="s">
        <v>5</v>
      </c>
      <c r="AT72">
        <v>0.3</v>
      </c>
      <c r="AU72" t="s">
        <v>5</v>
      </c>
      <c r="AV72">
        <v>0</v>
      </c>
      <c r="AW72">
        <v>2</v>
      </c>
      <c r="AX72">
        <v>47540255</v>
      </c>
      <c r="AY72">
        <v>1</v>
      </c>
      <c r="AZ72">
        <v>0</v>
      </c>
      <c r="BA72">
        <v>72</v>
      </c>
      <c r="BB72">
        <v>0</v>
      </c>
      <c r="BC72">
        <v>0</v>
      </c>
      <c r="BD72">
        <v>0</v>
      </c>
      <c r="BE72">
        <v>0</v>
      </c>
      <c r="BF72">
        <v>0</v>
      </c>
      <c r="BG72">
        <v>0</v>
      </c>
      <c r="BH72">
        <v>0</v>
      </c>
      <c r="BI72">
        <v>0</v>
      </c>
      <c r="BJ72">
        <v>0</v>
      </c>
      <c r="BK72">
        <v>0</v>
      </c>
      <c r="BL72">
        <v>0</v>
      </c>
      <c r="BM72">
        <v>0</v>
      </c>
      <c r="BN72">
        <v>0</v>
      </c>
      <c r="BO72">
        <v>0</v>
      </c>
      <c r="BP72">
        <v>0</v>
      </c>
      <c r="BQ72">
        <v>0</v>
      </c>
      <c r="BR72">
        <v>0</v>
      </c>
      <c r="BS72">
        <v>0</v>
      </c>
      <c r="BT72">
        <v>0</v>
      </c>
      <c r="BU72">
        <v>0</v>
      </c>
      <c r="BV72">
        <v>0</v>
      </c>
      <c r="BW72">
        <v>0</v>
      </c>
      <c r="CX72">
        <f>Y72*Source!I264</f>
        <v>4.4999999999999998E-2</v>
      </c>
      <c r="CY72">
        <f>AA72</f>
        <v>264.69</v>
      </c>
      <c r="CZ72">
        <f>AE72</f>
        <v>72.319999999999993</v>
      </c>
      <c r="DA72">
        <f>AI72</f>
        <v>3.66</v>
      </c>
      <c r="DB72">
        <f>ROUND(ROUND(AT72*CZ72,2),1)</f>
        <v>21.7</v>
      </c>
      <c r="DC72">
        <f>ROUND(ROUND(AT72*AG72,2),1)</f>
        <v>0</v>
      </c>
    </row>
    <row r="73" spans="1:107" x14ac:dyDescent="0.2">
      <c r="A73">
        <f>ROW(Source!A264)</f>
        <v>264</v>
      </c>
      <c r="B73">
        <v>47538294</v>
      </c>
      <c r="C73">
        <v>47540250</v>
      </c>
      <c r="D73">
        <v>44475793</v>
      </c>
      <c r="E73">
        <v>1</v>
      </c>
      <c r="F73">
        <v>1</v>
      </c>
      <c r="G73">
        <v>1</v>
      </c>
      <c r="H73">
        <v>3</v>
      </c>
      <c r="I73" t="s">
        <v>507</v>
      </c>
      <c r="J73" t="s">
        <v>508</v>
      </c>
      <c r="K73" t="s">
        <v>509</v>
      </c>
      <c r="L73">
        <v>1346</v>
      </c>
      <c r="N73">
        <v>1009</v>
      </c>
      <c r="O73" t="s">
        <v>184</v>
      </c>
      <c r="P73" t="s">
        <v>184</v>
      </c>
      <c r="Q73">
        <v>1</v>
      </c>
      <c r="W73">
        <v>0</v>
      </c>
      <c r="X73">
        <v>-1208664227</v>
      </c>
      <c r="Y73">
        <v>0.1</v>
      </c>
      <c r="AA73">
        <v>45.92</v>
      </c>
      <c r="AB73">
        <v>0</v>
      </c>
      <c r="AC73">
        <v>0</v>
      </c>
      <c r="AD73">
        <v>0</v>
      </c>
      <c r="AE73">
        <v>1.82</v>
      </c>
      <c r="AF73">
        <v>0</v>
      </c>
      <c r="AG73">
        <v>0</v>
      </c>
      <c r="AH73">
        <v>0</v>
      </c>
      <c r="AI73">
        <v>25.23</v>
      </c>
      <c r="AJ73">
        <v>1</v>
      </c>
      <c r="AK73">
        <v>1</v>
      </c>
      <c r="AL73">
        <v>1</v>
      </c>
      <c r="AN73">
        <v>0</v>
      </c>
      <c r="AO73">
        <v>1</v>
      </c>
      <c r="AP73">
        <v>0</v>
      </c>
      <c r="AQ73">
        <v>0</v>
      </c>
      <c r="AR73">
        <v>0</v>
      </c>
      <c r="AS73" t="s">
        <v>5</v>
      </c>
      <c r="AT73">
        <v>0.1</v>
      </c>
      <c r="AU73" t="s">
        <v>5</v>
      </c>
      <c r="AV73">
        <v>0</v>
      </c>
      <c r="AW73">
        <v>2</v>
      </c>
      <c r="AX73">
        <v>47540256</v>
      </c>
      <c r="AY73">
        <v>1</v>
      </c>
      <c r="AZ73">
        <v>0</v>
      </c>
      <c r="BA73">
        <v>73</v>
      </c>
      <c r="BB73">
        <v>0</v>
      </c>
      <c r="BC73">
        <v>0</v>
      </c>
      <c r="BD73">
        <v>0</v>
      </c>
      <c r="BE73">
        <v>0</v>
      </c>
      <c r="BF73">
        <v>0</v>
      </c>
      <c r="BG73">
        <v>0</v>
      </c>
      <c r="BH73">
        <v>0</v>
      </c>
      <c r="BI73">
        <v>0</v>
      </c>
      <c r="BJ73">
        <v>0</v>
      </c>
      <c r="BK73">
        <v>0</v>
      </c>
      <c r="BL73">
        <v>0</v>
      </c>
      <c r="BM73">
        <v>0</v>
      </c>
      <c r="BN73">
        <v>0</v>
      </c>
      <c r="BO73">
        <v>0</v>
      </c>
      <c r="BP73">
        <v>0</v>
      </c>
      <c r="BQ73">
        <v>0</v>
      </c>
      <c r="BR73">
        <v>0</v>
      </c>
      <c r="BS73">
        <v>0</v>
      </c>
      <c r="BT73">
        <v>0</v>
      </c>
      <c r="BU73">
        <v>0</v>
      </c>
      <c r="BV73">
        <v>0</v>
      </c>
      <c r="BW73">
        <v>0</v>
      </c>
      <c r="CX73">
        <f>Y73*Source!I264</f>
        <v>1.4999999999999999E-2</v>
      </c>
      <c r="CY73">
        <f>AA73</f>
        <v>45.92</v>
      </c>
      <c r="CZ73">
        <f>AE73</f>
        <v>1.82</v>
      </c>
      <c r="DA73">
        <f>AI73</f>
        <v>25.23</v>
      </c>
      <c r="DB73">
        <f>ROUND(ROUND(AT73*CZ73,2),1)</f>
        <v>0.2</v>
      </c>
      <c r="DC73">
        <f>ROUND(ROUND(AT73*AG73,2),1)</f>
        <v>0</v>
      </c>
    </row>
    <row r="74" spans="1:107" x14ac:dyDescent="0.2">
      <c r="A74">
        <f>ROW(Source!A264)</f>
        <v>264</v>
      </c>
      <c r="B74">
        <v>47538294</v>
      </c>
      <c r="C74">
        <v>47540250</v>
      </c>
      <c r="D74">
        <v>44524848</v>
      </c>
      <c r="E74">
        <v>1</v>
      </c>
      <c r="F74">
        <v>1</v>
      </c>
      <c r="G74">
        <v>1</v>
      </c>
      <c r="H74">
        <v>3</v>
      </c>
      <c r="I74" t="s">
        <v>191</v>
      </c>
      <c r="J74" t="s">
        <v>193</v>
      </c>
      <c r="K74" t="s">
        <v>192</v>
      </c>
      <c r="L74">
        <v>1348</v>
      </c>
      <c r="N74">
        <v>1009</v>
      </c>
      <c r="O74" t="s">
        <v>28</v>
      </c>
      <c r="P74" t="s">
        <v>28</v>
      </c>
      <c r="Q74">
        <v>1000</v>
      </c>
      <c r="W74">
        <v>0</v>
      </c>
      <c r="X74">
        <v>-515261577</v>
      </c>
      <c r="Y74">
        <v>5.1999999999999998E-2</v>
      </c>
      <c r="AA74">
        <v>51783.15</v>
      </c>
      <c r="AB74">
        <v>0</v>
      </c>
      <c r="AC74">
        <v>0</v>
      </c>
      <c r="AD74">
        <v>0</v>
      </c>
      <c r="AE74">
        <v>14837.58</v>
      </c>
      <c r="AF74">
        <v>0</v>
      </c>
      <c r="AG74">
        <v>0</v>
      </c>
      <c r="AH74">
        <v>0</v>
      </c>
      <c r="AI74">
        <v>3.49</v>
      </c>
      <c r="AJ74">
        <v>1</v>
      </c>
      <c r="AK74">
        <v>1</v>
      </c>
      <c r="AL74">
        <v>1</v>
      </c>
      <c r="AN74">
        <v>0</v>
      </c>
      <c r="AO74">
        <v>0</v>
      </c>
      <c r="AP74">
        <v>0</v>
      </c>
      <c r="AQ74">
        <v>0</v>
      </c>
      <c r="AR74">
        <v>0</v>
      </c>
      <c r="AS74" t="s">
        <v>5</v>
      </c>
      <c r="AT74">
        <v>5.1999999999999998E-2</v>
      </c>
      <c r="AU74" t="s">
        <v>5</v>
      </c>
      <c r="AV74">
        <v>0</v>
      </c>
      <c r="AW74">
        <v>1</v>
      </c>
      <c r="AX74">
        <v>-1</v>
      </c>
      <c r="AY74">
        <v>0</v>
      </c>
      <c r="AZ74">
        <v>0</v>
      </c>
      <c r="BA74" t="s">
        <v>5</v>
      </c>
      <c r="BB74">
        <v>0</v>
      </c>
      <c r="BC74">
        <v>0</v>
      </c>
      <c r="BD74">
        <v>0</v>
      </c>
      <c r="BE74">
        <v>0</v>
      </c>
      <c r="BF74">
        <v>0</v>
      </c>
      <c r="BG74">
        <v>0</v>
      </c>
      <c r="BH74">
        <v>0</v>
      </c>
      <c r="BI74">
        <v>0</v>
      </c>
      <c r="BJ74">
        <v>0</v>
      </c>
      <c r="BK74">
        <v>0</v>
      </c>
      <c r="BL74">
        <v>0</v>
      </c>
      <c r="BM74">
        <v>0</v>
      </c>
      <c r="BN74">
        <v>0</v>
      </c>
      <c r="BO74">
        <v>0</v>
      </c>
      <c r="BP74">
        <v>0</v>
      </c>
      <c r="BQ74">
        <v>0</v>
      </c>
      <c r="BR74">
        <v>0</v>
      </c>
      <c r="BS74">
        <v>0</v>
      </c>
      <c r="BT74">
        <v>0</v>
      </c>
      <c r="BU74">
        <v>0</v>
      </c>
      <c r="BV74">
        <v>0</v>
      </c>
      <c r="BW74">
        <v>0</v>
      </c>
      <c r="CX74">
        <f>Y74*Source!I264</f>
        <v>7.7999999999999996E-3</v>
      </c>
      <c r="CY74">
        <f>AA74</f>
        <v>51783.15</v>
      </c>
      <c r="CZ74">
        <f>AE74</f>
        <v>14837.58</v>
      </c>
      <c r="DA74">
        <f>AI74</f>
        <v>3.49</v>
      </c>
      <c r="DB74">
        <f>ROUND(ROUND(AT74*CZ74,2),1)</f>
        <v>771.6</v>
      </c>
      <c r="DC74">
        <f>ROUND(ROUND(AT74*AG74,2),1)</f>
        <v>0</v>
      </c>
    </row>
    <row r="75" spans="1:107" x14ac:dyDescent="0.2">
      <c r="A75">
        <f>ROW(Source!A264)</f>
        <v>264</v>
      </c>
      <c r="B75">
        <v>47538294</v>
      </c>
      <c r="C75">
        <v>47540250</v>
      </c>
      <c r="D75">
        <v>44526945</v>
      </c>
      <c r="E75">
        <v>1</v>
      </c>
      <c r="F75">
        <v>1</v>
      </c>
      <c r="G75">
        <v>1</v>
      </c>
      <c r="H75">
        <v>3</v>
      </c>
      <c r="I75" t="s">
        <v>515</v>
      </c>
      <c r="J75" t="s">
        <v>516</v>
      </c>
      <c r="K75" t="s">
        <v>517</v>
      </c>
      <c r="L75">
        <v>1348</v>
      </c>
      <c r="N75">
        <v>1009</v>
      </c>
      <c r="O75" t="s">
        <v>28</v>
      </c>
      <c r="P75" t="s">
        <v>28</v>
      </c>
      <c r="Q75">
        <v>1000</v>
      </c>
      <c r="W75">
        <v>0</v>
      </c>
      <c r="X75">
        <v>630707588</v>
      </c>
      <c r="Y75">
        <v>5.0000000000000001E-3</v>
      </c>
      <c r="AA75">
        <v>17390.7</v>
      </c>
      <c r="AB75">
        <v>0</v>
      </c>
      <c r="AC75">
        <v>0</v>
      </c>
      <c r="AD75">
        <v>0</v>
      </c>
      <c r="AE75">
        <v>4294</v>
      </c>
      <c r="AF75">
        <v>0</v>
      </c>
      <c r="AG75">
        <v>0</v>
      </c>
      <c r="AH75">
        <v>0</v>
      </c>
      <c r="AI75">
        <v>4.05</v>
      </c>
      <c r="AJ75">
        <v>1</v>
      </c>
      <c r="AK75">
        <v>1</v>
      </c>
      <c r="AL75">
        <v>1</v>
      </c>
      <c r="AN75">
        <v>0</v>
      </c>
      <c r="AO75">
        <v>1</v>
      </c>
      <c r="AP75">
        <v>0</v>
      </c>
      <c r="AQ75">
        <v>0</v>
      </c>
      <c r="AR75">
        <v>0</v>
      </c>
      <c r="AS75" t="s">
        <v>5</v>
      </c>
      <c r="AT75">
        <v>5.0000000000000001E-3</v>
      </c>
      <c r="AU75" t="s">
        <v>5</v>
      </c>
      <c r="AV75">
        <v>0</v>
      </c>
      <c r="AW75">
        <v>2</v>
      </c>
      <c r="AX75">
        <v>47540258</v>
      </c>
      <c r="AY75">
        <v>1</v>
      </c>
      <c r="AZ75">
        <v>0</v>
      </c>
      <c r="BA75">
        <v>75</v>
      </c>
      <c r="BB75">
        <v>0</v>
      </c>
      <c r="BC75">
        <v>0</v>
      </c>
      <c r="BD75">
        <v>0</v>
      </c>
      <c r="BE75">
        <v>0</v>
      </c>
      <c r="BF75">
        <v>0</v>
      </c>
      <c r="BG75">
        <v>0</v>
      </c>
      <c r="BH75">
        <v>0</v>
      </c>
      <c r="BI75">
        <v>0</v>
      </c>
      <c r="BJ75">
        <v>0</v>
      </c>
      <c r="BK75">
        <v>0</v>
      </c>
      <c r="BL75">
        <v>0</v>
      </c>
      <c r="BM75">
        <v>0</v>
      </c>
      <c r="BN75">
        <v>0</v>
      </c>
      <c r="BO75">
        <v>0</v>
      </c>
      <c r="BP75">
        <v>0</v>
      </c>
      <c r="BQ75">
        <v>0</v>
      </c>
      <c r="BR75">
        <v>0</v>
      </c>
      <c r="BS75">
        <v>0</v>
      </c>
      <c r="BT75">
        <v>0</v>
      </c>
      <c r="BU75">
        <v>0</v>
      </c>
      <c r="BV75">
        <v>0</v>
      </c>
      <c r="BW75">
        <v>0</v>
      </c>
      <c r="CX75">
        <f>Y75*Source!I264</f>
        <v>7.5000000000000002E-4</v>
      </c>
      <c r="CY75">
        <f>AA75</f>
        <v>17390.7</v>
      </c>
      <c r="CZ75">
        <f>AE75</f>
        <v>4294</v>
      </c>
      <c r="DA75">
        <f>AI75</f>
        <v>4.05</v>
      </c>
      <c r="DB75">
        <f>ROUND(ROUND(AT75*CZ75,2),1)</f>
        <v>21.5</v>
      </c>
      <c r="DC75">
        <f>ROUND(ROUND(AT75*AG75,2),1)</f>
        <v>0</v>
      </c>
    </row>
    <row r="76" spans="1:107" x14ac:dyDescent="0.2">
      <c r="A76">
        <f>ROW(Source!A301)</f>
        <v>301</v>
      </c>
      <c r="B76">
        <v>47538294</v>
      </c>
      <c r="C76">
        <v>47539211</v>
      </c>
      <c r="D76">
        <v>44457678</v>
      </c>
      <c r="E76">
        <v>52</v>
      </c>
      <c r="F76">
        <v>1</v>
      </c>
      <c r="G76">
        <v>1</v>
      </c>
      <c r="H76">
        <v>1</v>
      </c>
      <c r="I76" t="s">
        <v>513</v>
      </c>
      <c r="J76" t="s">
        <v>5</v>
      </c>
      <c r="K76" t="s">
        <v>514</v>
      </c>
      <c r="L76">
        <v>1191</v>
      </c>
      <c r="N76">
        <v>1013</v>
      </c>
      <c r="O76" t="s">
        <v>413</v>
      </c>
      <c r="P76" t="s">
        <v>413</v>
      </c>
      <c r="Q76">
        <v>1</v>
      </c>
      <c r="W76">
        <v>0</v>
      </c>
      <c r="X76">
        <v>-814890593</v>
      </c>
      <c r="Y76">
        <v>188.17449999999997</v>
      </c>
      <c r="AA76">
        <v>0</v>
      </c>
      <c r="AB76">
        <v>0</v>
      </c>
      <c r="AC76">
        <v>0</v>
      </c>
      <c r="AD76">
        <v>8.9700000000000006</v>
      </c>
      <c r="AE76">
        <v>0</v>
      </c>
      <c r="AF76">
        <v>0</v>
      </c>
      <c r="AG76">
        <v>0</v>
      </c>
      <c r="AH76">
        <v>8.9700000000000006</v>
      </c>
      <c r="AI76">
        <v>1</v>
      </c>
      <c r="AJ76">
        <v>1</v>
      </c>
      <c r="AK76">
        <v>1</v>
      </c>
      <c r="AL76">
        <v>1</v>
      </c>
      <c r="AN76">
        <v>0</v>
      </c>
      <c r="AO76">
        <v>1</v>
      </c>
      <c r="AP76">
        <v>1</v>
      </c>
      <c r="AQ76">
        <v>0</v>
      </c>
      <c r="AR76">
        <v>0</v>
      </c>
      <c r="AS76" t="s">
        <v>5</v>
      </c>
      <c r="AT76">
        <v>163.63</v>
      </c>
      <c r="AU76" t="s">
        <v>128</v>
      </c>
      <c r="AV76">
        <v>1</v>
      </c>
      <c r="AW76">
        <v>2</v>
      </c>
      <c r="AX76">
        <v>47539221</v>
      </c>
      <c r="AY76">
        <v>1</v>
      </c>
      <c r="AZ76">
        <v>0</v>
      </c>
      <c r="BA76">
        <v>76</v>
      </c>
      <c r="BB76">
        <v>0</v>
      </c>
      <c r="BC76">
        <v>0</v>
      </c>
      <c r="BD76">
        <v>0</v>
      </c>
      <c r="BE76">
        <v>0</v>
      </c>
      <c r="BF76">
        <v>0</v>
      </c>
      <c r="BG76">
        <v>0</v>
      </c>
      <c r="BH76">
        <v>0</v>
      </c>
      <c r="BI76">
        <v>0</v>
      </c>
      <c r="BJ76">
        <v>0</v>
      </c>
      <c r="BK76">
        <v>0</v>
      </c>
      <c r="BL76">
        <v>0</v>
      </c>
      <c r="BM76">
        <v>0</v>
      </c>
      <c r="BN76">
        <v>0</v>
      </c>
      <c r="BO76">
        <v>0</v>
      </c>
      <c r="BP76">
        <v>0</v>
      </c>
      <c r="BQ76">
        <v>0</v>
      </c>
      <c r="BR76">
        <v>0</v>
      </c>
      <c r="BS76">
        <v>0</v>
      </c>
      <c r="BT76">
        <v>0</v>
      </c>
      <c r="BU76">
        <v>0</v>
      </c>
      <c r="BV76">
        <v>0</v>
      </c>
      <c r="BW76">
        <v>0</v>
      </c>
      <c r="CX76">
        <f>Y76*Source!I301</f>
        <v>0</v>
      </c>
      <c r="CY76">
        <f>AD76</f>
        <v>8.9700000000000006</v>
      </c>
      <c r="CZ76">
        <f>AH76</f>
        <v>8.9700000000000006</v>
      </c>
      <c r="DA76">
        <f>AL76</f>
        <v>1</v>
      </c>
      <c r="DB76">
        <f>ROUND((ROUND(AT76*CZ76,2)*1.15),1)</f>
        <v>1687.9</v>
      </c>
      <c r="DC76">
        <f>ROUND((ROUND(AT76*AG76,2)*1.15),1)</f>
        <v>0</v>
      </c>
    </row>
    <row r="77" spans="1:107" x14ac:dyDescent="0.2">
      <c r="A77">
        <f>ROW(Source!A301)</f>
        <v>301</v>
      </c>
      <c r="B77">
        <v>47538294</v>
      </c>
      <c r="C77">
        <v>47539211</v>
      </c>
      <c r="D77">
        <v>44457864</v>
      </c>
      <c r="E77">
        <v>52</v>
      </c>
      <c r="F77">
        <v>1</v>
      </c>
      <c r="G77">
        <v>1</v>
      </c>
      <c r="H77">
        <v>1</v>
      </c>
      <c r="I77" t="s">
        <v>416</v>
      </c>
      <c r="J77" t="s">
        <v>5</v>
      </c>
      <c r="K77" t="s">
        <v>417</v>
      </c>
      <c r="L77">
        <v>1191</v>
      </c>
      <c r="N77">
        <v>1013</v>
      </c>
      <c r="O77" t="s">
        <v>413</v>
      </c>
      <c r="P77" t="s">
        <v>413</v>
      </c>
      <c r="Q77">
        <v>1</v>
      </c>
      <c r="W77">
        <v>0</v>
      </c>
      <c r="X77">
        <v>-1417349443</v>
      </c>
      <c r="Y77">
        <v>7.53</v>
      </c>
      <c r="AA77">
        <v>0</v>
      </c>
      <c r="AB77">
        <v>0</v>
      </c>
      <c r="AC77">
        <v>0</v>
      </c>
      <c r="AD77">
        <v>0</v>
      </c>
      <c r="AE77">
        <v>0</v>
      </c>
      <c r="AF77">
        <v>0</v>
      </c>
      <c r="AG77">
        <v>0</v>
      </c>
      <c r="AH77">
        <v>0</v>
      </c>
      <c r="AI77">
        <v>1</v>
      </c>
      <c r="AJ77">
        <v>1</v>
      </c>
      <c r="AK77">
        <v>1</v>
      </c>
      <c r="AL77">
        <v>1</v>
      </c>
      <c r="AN77">
        <v>0</v>
      </c>
      <c r="AO77">
        <v>1</v>
      </c>
      <c r="AP77">
        <v>0</v>
      </c>
      <c r="AQ77">
        <v>0</v>
      </c>
      <c r="AR77">
        <v>0</v>
      </c>
      <c r="AS77" t="s">
        <v>5</v>
      </c>
      <c r="AT77">
        <v>7.53</v>
      </c>
      <c r="AU77" t="s">
        <v>5</v>
      </c>
      <c r="AV77">
        <v>2</v>
      </c>
      <c r="AW77">
        <v>2</v>
      </c>
      <c r="AX77">
        <v>47539222</v>
      </c>
      <c r="AY77">
        <v>1</v>
      </c>
      <c r="AZ77">
        <v>2048</v>
      </c>
      <c r="BA77">
        <v>77</v>
      </c>
      <c r="BB77">
        <v>0</v>
      </c>
      <c r="BC77">
        <v>0</v>
      </c>
      <c r="BD77">
        <v>0</v>
      </c>
      <c r="BE77">
        <v>0</v>
      </c>
      <c r="BF77">
        <v>0</v>
      </c>
      <c r="BG77">
        <v>0</v>
      </c>
      <c r="BH77">
        <v>0</v>
      </c>
      <c r="BI77">
        <v>0</v>
      </c>
      <c r="BJ77">
        <v>0</v>
      </c>
      <c r="BK77">
        <v>0</v>
      </c>
      <c r="BL77">
        <v>0</v>
      </c>
      <c r="BM77">
        <v>0</v>
      </c>
      <c r="BN77">
        <v>0</v>
      </c>
      <c r="BO77">
        <v>0</v>
      </c>
      <c r="BP77">
        <v>0</v>
      </c>
      <c r="BQ77">
        <v>0</v>
      </c>
      <c r="BR77">
        <v>0</v>
      </c>
      <c r="BS77">
        <v>0</v>
      </c>
      <c r="BT77">
        <v>0</v>
      </c>
      <c r="BU77">
        <v>0</v>
      </c>
      <c r="BV77">
        <v>0</v>
      </c>
      <c r="BW77">
        <v>0</v>
      </c>
      <c r="CX77">
        <f>Y77*Source!I301</f>
        <v>0</v>
      </c>
      <c r="CY77">
        <f>AD77</f>
        <v>0</v>
      </c>
      <c r="CZ77">
        <f>AH77</f>
        <v>0</v>
      </c>
      <c r="DA77">
        <f>AL77</f>
        <v>1</v>
      </c>
      <c r="DB77">
        <f>ROUND(ROUND(AT77*CZ77,2),1)</f>
        <v>0</v>
      </c>
      <c r="DC77">
        <f>ROUND(ROUND(AT77*AG77,2),1)</f>
        <v>0</v>
      </c>
    </row>
    <row r="78" spans="1:107" x14ac:dyDescent="0.2">
      <c r="A78">
        <f>ROW(Source!A301)</f>
        <v>301</v>
      </c>
      <c r="B78">
        <v>47538294</v>
      </c>
      <c r="C78">
        <v>47539211</v>
      </c>
      <c r="D78">
        <v>44674337</v>
      </c>
      <c r="E78">
        <v>1</v>
      </c>
      <c r="F78">
        <v>1</v>
      </c>
      <c r="G78">
        <v>1</v>
      </c>
      <c r="H78">
        <v>2</v>
      </c>
      <c r="I78" t="s">
        <v>518</v>
      </c>
      <c r="J78" t="s">
        <v>519</v>
      </c>
      <c r="K78" t="s">
        <v>520</v>
      </c>
      <c r="L78">
        <v>1368</v>
      </c>
      <c r="N78">
        <v>1011</v>
      </c>
      <c r="O78" t="s">
        <v>421</v>
      </c>
      <c r="P78" t="s">
        <v>421</v>
      </c>
      <c r="Q78">
        <v>1</v>
      </c>
      <c r="W78">
        <v>0</v>
      </c>
      <c r="X78">
        <v>1882179412</v>
      </c>
      <c r="Y78">
        <v>6.6374999999999993</v>
      </c>
      <c r="AA78">
        <v>0</v>
      </c>
      <c r="AB78">
        <v>730.08</v>
      </c>
      <c r="AC78">
        <v>443.21</v>
      </c>
      <c r="AD78">
        <v>0</v>
      </c>
      <c r="AE78">
        <v>0</v>
      </c>
      <c r="AF78">
        <v>86.4</v>
      </c>
      <c r="AG78">
        <v>13.5</v>
      </c>
      <c r="AH78">
        <v>0</v>
      </c>
      <c r="AI78">
        <v>1</v>
      </c>
      <c r="AJ78">
        <v>8.4499999999999993</v>
      </c>
      <c r="AK78">
        <v>32.83</v>
      </c>
      <c r="AL78">
        <v>1</v>
      </c>
      <c r="AN78">
        <v>0</v>
      </c>
      <c r="AO78">
        <v>1</v>
      </c>
      <c r="AP78">
        <v>1</v>
      </c>
      <c r="AQ78">
        <v>0</v>
      </c>
      <c r="AR78">
        <v>0</v>
      </c>
      <c r="AS78" t="s">
        <v>5</v>
      </c>
      <c r="AT78">
        <v>5.31</v>
      </c>
      <c r="AU78" t="s">
        <v>127</v>
      </c>
      <c r="AV78">
        <v>0</v>
      </c>
      <c r="AW78">
        <v>2</v>
      </c>
      <c r="AX78">
        <v>47539223</v>
      </c>
      <c r="AY78">
        <v>1</v>
      </c>
      <c r="AZ78">
        <v>0</v>
      </c>
      <c r="BA78">
        <v>78</v>
      </c>
      <c r="BB78">
        <v>0</v>
      </c>
      <c r="BC78">
        <v>0</v>
      </c>
      <c r="BD78">
        <v>0</v>
      </c>
      <c r="BE78">
        <v>0</v>
      </c>
      <c r="BF78">
        <v>0</v>
      </c>
      <c r="BG78">
        <v>0</v>
      </c>
      <c r="BH78">
        <v>0</v>
      </c>
      <c r="BI78">
        <v>0</v>
      </c>
      <c r="BJ78">
        <v>0</v>
      </c>
      <c r="BK78">
        <v>0</v>
      </c>
      <c r="BL78">
        <v>0</v>
      </c>
      <c r="BM78">
        <v>0</v>
      </c>
      <c r="BN78">
        <v>0</v>
      </c>
      <c r="BO78">
        <v>0</v>
      </c>
      <c r="BP78">
        <v>0</v>
      </c>
      <c r="BQ78">
        <v>0</v>
      </c>
      <c r="BR78">
        <v>0</v>
      </c>
      <c r="BS78">
        <v>0</v>
      </c>
      <c r="BT78">
        <v>0</v>
      </c>
      <c r="BU78">
        <v>0</v>
      </c>
      <c r="BV78">
        <v>0</v>
      </c>
      <c r="BW78">
        <v>0</v>
      </c>
      <c r="CX78">
        <f>Y78*Source!I301</f>
        <v>0</v>
      </c>
      <c r="CY78">
        <f>AB78</f>
        <v>730.08</v>
      </c>
      <c r="CZ78">
        <f>AF78</f>
        <v>86.4</v>
      </c>
      <c r="DA78">
        <f>AJ78</f>
        <v>8.4499999999999993</v>
      </c>
      <c r="DB78">
        <f>ROUND((ROUND(AT78*CZ78,2)*1.25),1)</f>
        <v>573.5</v>
      </c>
      <c r="DC78">
        <f>ROUND((ROUND(AT78*AG78,2)*1.25),1)</f>
        <v>89.6</v>
      </c>
    </row>
    <row r="79" spans="1:107" x14ac:dyDescent="0.2">
      <c r="A79">
        <f>ROW(Source!A301)</f>
        <v>301</v>
      </c>
      <c r="B79">
        <v>47538294</v>
      </c>
      <c r="C79">
        <v>47539211</v>
      </c>
      <c r="D79">
        <v>44675658</v>
      </c>
      <c r="E79">
        <v>1</v>
      </c>
      <c r="F79">
        <v>1</v>
      </c>
      <c r="G79">
        <v>1</v>
      </c>
      <c r="H79">
        <v>2</v>
      </c>
      <c r="I79" t="s">
        <v>434</v>
      </c>
      <c r="J79" t="s">
        <v>435</v>
      </c>
      <c r="K79" t="s">
        <v>436</v>
      </c>
      <c r="L79">
        <v>1368</v>
      </c>
      <c r="N79">
        <v>1011</v>
      </c>
      <c r="O79" t="s">
        <v>421</v>
      </c>
      <c r="P79" t="s">
        <v>421</v>
      </c>
      <c r="Q79">
        <v>1</v>
      </c>
      <c r="W79">
        <v>0</v>
      </c>
      <c r="X79">
        <v>-922938010</v>
      </c>
      <c r="Y79">
        <v>2.7750000000000004</v>
      </c>
      <c r="AA79">
        <v>0</v>
      </c>
      <c r="AB79">
        <v>795.09</v>
      </c>
      <c r="AC79">
        <v>380.83</v>
      </c>
      <c r="AD79">
        <v>0</v>
      </c>
      <c r="AE79">
        <v>0</v>
      </c>
      <c r="AF79">
        <v>65.709999999999994</v>
      </c>
      <c r="AG79">
        <v>11.6</v>
      </c>
      <c r="AH79">
        <v>0</v>
      </c>
      <c r="AI79">
        <v>1</v>
      </c>
      <c r="AJ79">
        <v>12.1</v>
      </c>
      <c r="AK79">
        <v>32.83</v>
      </c>
      <c r="AL79">
        <v>1</v>
      </c>
      <c r="AN79">
        <v>0</v>
      </c>
      <c r="AO79">
        <v>1</v>
      </c>
      <c r="AP79">
        <v>1</v>
      </c>
      <c r="AQ79">
        <v>0</v>
      </c>
      <c r="AR79">
        <v>0</v>
      </c>
      <c r="AS79" t="s">
        <v>5</v>
      </c>
      <c r="AT79">
        <v>2.2200000000000002</v>
      </c>
      <c r="AU79" t="s">
        <v>127</v>
      </c>
      <c r="AV79">
        <v>0</v>
      </c>
      <c r="AW79">
        <v>2</v>
      </c>
      <c r="AX79">
        <v>47539224</v>
      </c>
      <c r="AY79">
        <v>1</v>
      </c>
      <c r="AZ79">
        <v>0</v>
      </c>
      <c r="BA79">
        <v>79</v>
      </c>
      <c r="BB79">
        <v>0</v>
      </c>
      <c r="BC79">
        <v>0</v>
      </c>
      <c r="BD79">
        <v>0</v>
      </c>
      <c r="BE79">
        <v>0</v>
      </c>
      <c r="BF79">
        <v>0</v>
      </c>
      <c r="BG79">
        <v>0</v>
      </c>
      <c r="BH79">
        <v>0</v>
      </c>
      <c r="BI79">
        <v>0</v>
      </c>
      <c r="BJ79">
        <v>0</v>
      </c>
      <c r="BK79">
        <v>0</v>
      </c>
      <c r="BL79">
        <v>0</v>
      </c>
      <c r="BM79">
        <v>0</v>
      </c>
      <c r="BN79">
        <v>0</v>
      </c>
      <c r="BO79">
        <v>0</v>
      </c>
      <c r="BP79">
        <v>0</v>
      </c>
      <c r="BQ79">
        <v>0</v>
      </c>
      <c r="BR79">
        <v>0</v>
      </c>
      <c r="BS79">
        <v>0</v>
      </c>
      <c r="BT79">
        <v>0</v>
      </c>
      <c r="BU79">
        <v>0</v>
      </c>
      <c r="BV79">
        <v>0</v>
      </c>
      <c r="BW79">
        <v>0</v>
      </c>
      <c r="CX79">
        <f>Y79*Source!I301</f>
        <v>0</v>
      </c>
      <c r="CY79">
        <f>AB79</f>
        <v>795.09</v>
      </c>
      <c r="CZ79">
        <f>AF79</f>
        <v>65.709999999999994</v>
      </c>
      <c r="DA79">
        <f>AJ79</f>
        <v>12.1</v>
      </c>
      <c r="DB79">
        <f>ROUND((ROUND(AT79*CZ79,2)*1.25),1)</f>
        <v>182.4</v>
      </c>
      <c r="DC79">
        <f>ROUND((ROUND(AT79*AG79,2)*1.25),1)</f>
        <v>32.200000000000003</v>
      </c>
    </row>
    <row r="80" spans="1:107" x14ac:dyDescent="0.2">
      <c r="A80">
        <f>ROW(Source!A301)</f>
        <v>301</v>
      </c>
      <c r="B80">
        <v>47538294</v>
      </c>
      <c r="C80">
        <v>47539211</v>
      </c>
      <c r="D80">
        <v>44474051</v>
      </c>
      <c r="E80">
        <v>1</v>
      </c>
      <c r="F80">
        <v>1</v>
      </c>
      <c r="G80">
        <v>1</v>
      </c>
      <c r="H80">
        <v>3</v>
      </c>
      <c r="I80" t="s">
        <v>521</v>
      </c>
      <c r="J80" t="s">
        <v>522</v>
      </c>
      <c r="K80" t="s">
        <v>523</v>
      </c>
      <c r="L80">
        <v>1348</v>
      </c>
      <c r="N80">
        <v>1009</v>
      </c>
      <c r="O80" t="s">
        <v>28</v>
      </c>
      <c r="P80" t="s">
        <v>28</v>
      </c>
      <c r="Q80">
        <v>1000</v>
      </c>
      <c r="W80">
        <v>0</v>
      </c>
      <c r="X80">
        <v>1946717098</v>
      </c>
      <c r="Y80">
        <v>2.96E-3</v>
      </c>
      <c r="AA80">
        <v>97141.58</v>
      </c>
      <c r="AB80">
        <v>0</v>
      </c>
      <c r="AC80">
        <v>0</v>
      </c>
      <c r="AD80">
        <v>0</v>
      </c>
      <c r="AE80">
        <v>11978</v>
      </c>
      <c r="AF80">
        <v>0</v>
      </c>
      <c r="AG80">
        <v>0</v>
      </c>
      <c r="AH80">
        <v>0</v>
      </c>
      <c r="AI80">
        <v>8.11</v>
      </c>
      <c r="AJ80">
        <v>1</v>
      </c>
      <c r="AK80">
        <v>1</v>
      </c>
      <c r="AL80">
        <v>1</v>
      </c>
      <c r="AN80">
        <v>0</v>
      </c>
      <c r="AO80">
        <v>1</v>
      </c>
      <c r="AP80">
        <v>0</v>
      </c>
      <c r="AQ80">
        <v>0</v>
      </c>
      <c r="AR80">
        <v>0</v>
      </c>
      <c r="AS80" t="s">
        <v>5</v>
      </c>
      <c r="AT80">
        <v>2.96E-3</v>
      </c>
      <c r="AU80" t="s">
        <v>5</v>
      </c>
      <c r="AV80">
        <v>0</v>
      </c>
      <c r="AW80">
        <v>2</v>
      </c>
      <c r="AX80">
        <v>47539226</v>
      </c>
      <c r="AY80">
        <v>1</v>
      </c>
      <c r="AZ80">
        <v>0</v>
      </c>
      <c r="BA80">
        <v>81</v>
      </c>
      <c r="BB80">
        <v>0</v>
      </c>
      <c r="BC80">
        <v>0</v>
      </c>
      <c r="BD80">
        <v>0</v>
      </c>
      <c r="BE80">
        <v>0</v>
      </c>
      <c r="BF80">
        <v>0</v>
      </c>
      <c r="BG80">
        <v>0</v>
      </c>
      <c r="BH80">
        <v>0</v>
      </c>
      <c r="BI80">
        <v>0</v>
      </c>
      <c r="BJ80">
        <v>0</v>
      </c>
      <c r="BK80">
        <v>0</v>
      </c>
      <c r="BL80">
        <v>0</v>
      </c>
      <c r="BM80">
        <v>0</v>
      </c>
      <c r="BN80">
        <v>0</v>
      </c>
      <c r="BO80">
        <v>0</v>
      </c>
      <c r="BP80">
        <v>0</v>
      </c>
      <c r="BQ80">
        <v>0</v>
      </c>
      <c r="BR80">
        <v>0</v>
      </c>
      <c r="BS80">
        <v>0</v>
      </c>
      <c r="BT80">
        <v>0</v>
      </c>
      <c r="BU80">
        <v>0</v>
      </c>
      <c r="BV80">
        <v>0</v>
      </c>
      <c r="BW80">
        <v>0</v>
      </c>
      <c r="CX80">
        <f>Y80*Source!I301</f>
        <v>0</v>
      </c>
      <c r="CY80">
        <f>AA80</f>
        <v>97141.58</v>
      </c>
      <c r="CZ80">
        <f>AE80</f>
        <v>11978</v>
      </c>
      <c r="DA80">
        <f>AI80</f>
        <v>8.11</v>
      </c>
      <c r="DB80">
        <f>ROUND(ROUND(AT80*CZ80,2),1)</f>
        <v>35.5</v>
      </c>
      <c r="DC80">
        <f>ROUND(ROUND(AT80*AG80,2),1)</f>
        <v>0</v>
      </c>
    </row>
    <row r="81" spans="1:107" x14ac:dyDescent="0.2">
      <c r="A81">
        <f>ROW(Source!A301)</f>
        <v>301</v>
      </c>
      <c r="B81">
        <v>47538294</v>
      </c>
      <c r="C81">
        <v>47539211</v>
      </c>
      <c r="D81">
        <v>44474812</v>
      </c>
      <c r="E81">
        <v>1</v>
      </c>
      <c r="F81">
        <v>1</v>
      </c>
      <c r="G81">
        <v>1</v>
      </c>
      <c r="H81">
        <v>3</v>
      </c>
      <c r="I81" t="s">
        <v>524</v>
      </c>
      <c r="J81" t="s">
        <v>525</v>
      </c>
      <c r="K81" t="s">
        <v>526</v>
      </c>
      <c r="L81">
        <v>1348</v>
      </c>
      <c r="N81">
        <v>1009</v>
      </c>
      <c r="O81" t="s">
        <v>28</v>
      </c>
      <c r="P81" t="s">
        <v>28</v>
      </c>
      <c r="Q81">
        <v>1000</v>
      </c>
      <c r="W81">
        <v>0</v>
      </c>
      <c r="X81">
        <v>-1078168280</v>
      </c>
      <c r="Y81">
        <v>1.14E-2</v>
      </c>
      <c r="AA81">
        <v>109547.88</v>
      </c>
      <c r="AB81">
        <v>0</v>
      </c>
      <c r="AC81">
        <v>0</v>
      </c>
      <c r="AD81">
        <v>0</v>
      </c>
      <c r="AE81">
        <v>17555.75</v>
      </c>
      <c r="AF81">
        <v>0</v>
      </c>
      <c r="AG81">
        <v>0</v>
      </c>
      <c r="AH81">
        <v>0</v>
      </c>
      <c r="AI81">
        <v>6.24</v>
      </c>
      <c r="AJ81">
        <v>1</v>
      </c>
      <c r="AK81">
        <v>1</v>
      </c>
      <c r="AL81">
        <v>1</v>
      </c>
      <c r="AN81">
        <v>0</v>
      </c>
      <c r="AO81">
        <v>1</v>
      </c>
      <c r="AP81">
        <v>0</v>
      </c>
      <c r="AQ81">
        <v>0</v>
      </c>
      <c r="AR81">
        <v>0</v>
      </c>
      <c r="AS81" t="s">
        <v>5</v>
      </c>
      <c r="AT81">
        <v>1.14E-2</v>
      </c>
      <c r="AU81" t="s">
        <v>5</v>
      </c>
      <c r="AV81">
        <v>0</v>
      </c>
      <c r="AW81">
        <v>2</v>
      </c>
      <c r="AX81">
        <v>47539227</v>
      </c>
      <c r="AY81">
        <v>1</v>
      </c>
      <c r="AZ81">
        <v>0</v>
      </c>
      <c r="BA81">
        <v>82</v>
      </c>
      <c r="BB81">
        <v>0</v>
      </c>
      <c r="BC81">
        <v>0</v>
      </c>
      <c r="BD81">
        <v>0</v>
      </c>
      <c r="BE81">
        <v>0</v>
      </c>
      <c r="BF81">
        <v>0</v>
      </c>
      <c r="BG81">
        <v>0</v>
      </c>
      <c r="BH81">
        <v>0</v>
      </c>
      <c r="BI81">
        <v>0</v>
      </c>
      <c r="BJ81">
        <v>0</v>
      </c>
      <c r="BK81">
        <v>0</v>
      </c>
      <c r="BL81">
        <v>0</v>
      </c>
      <c r="BM81">
        <v>0</v>
      </c>
      <c r="BN81">
        <v>0</v>
      </c>
      <c r="BO81">
        <v>0</v>
      </c>
      <c r="BP81">
        <v>0</v>
      </c>
      <c r="BQ81">
        <v>0</v>
      </c>
      <c r="BR81">
        <v>0</v>
      </c>
      <c r="BS81">
        <v>0</v>
      </c>
      <c r="BT81">
        <v>0</v>
      </c>
      <c r="BU81">
        <v>0</v>
      </c>
      <c r="BV81">
        <v>0</v>
      </c>
      <c r="BW81">
        <v>0</v>
      </c>
      <c r="CX81">
        <f>Y81*Source!I301</f>
        <v>0</v>
      </c>
      <c r="CY81">
        <f>AA81</f>
        <v>109547.88</v>
      </c>
      <c r="CZ81">
        <f>AE81</f>
        <v>17555.75</v>
      </c>
      <c r="DA81">
        <f>AI81</f>
        <v>6.24</v>
      </c>
      <c r="DB81">
        <f>ROUND(ROUND(AT81*CZ81,2),1)</f>
        <v>200.1</v>
      </c>
      <c r="DC81">
        <f>ROUND(ROUND(AT81*AG81,2),1)</f>
        <v>0</v>
      </c>
    </row>
    <row r="82" spans="1:107" x14ac:dyDescent="0.2">
      <c r="A82">
        <f>ROW(Source!A301)</f>
        <v>301</v>
      </c>
      <c r="B82">
        <v>47538294</v>
      </c>
      <c r="C82">
        <v>47539211</v>
      </c>
      <c r="D82">
        <v>44478844</v>
      </c>
      <c r="E82">
        <v>1</v>
      </c>
      <c r="F82">
        <v>1</v>
      </c>
      <c r="G82">
        <v>1</v>
      </c>
      <c r="H82">
        <v>3</v>
      </c>
      <c r="I82" t="s">
        <v>527</v>
      </c>
      <c r="J82" t="s">
        <v>528</v>
      </c>
      <c r="K82" t="s">
        <v>529</v>
      </c>
      <c r="L82">
        <v>1339</v>
      </c>
      <c r="N82">
        <v>1007</v>
      </c>
      <c r="O82" t="s">
        <v>170</v>
      </c>
      <c r="P82" t="s">
        <v>170</v>
      </c>
      <c r="Q82">
        <v>1</v>
      </c>
      <c r="W82">
        <v>0</v>
      </c>
      <c r="X82">
        <v>911361856</v>
      </c>
      <c r="Y82">
        <v>0.13800000000000001</v>
      </c>
      <c r="AA82">
        <v>3151.04</v>
      </c>
      <c r="AB82">
        <v>0</v>
      </c>
      <c r="AC82">
        <v>0</v>
      </c>
      <c r="AD82">
        <v>0</v>
      </c>
      <c r="AE82">
        <v>458</v>
      </c>
      <c r="AF82">
        <v>0</v>
      </c>
      <c r="AG82">
        <v>0</v>
      </c>
      <c r="AH82">
        <v>0</v>
      </c>
      <c r="AI82">
        <v>6.88</v>
      </c>
      <c r="AJ82">
        <v>1</v>
      </c>
      <c r="AK82">
        <v>1</v>
      </c>
      <c r="AL82">
        <v>1</v>
      </c>
      <c r="AN82">
        <v>0</v>
      </c>
      <c r="AO82">
        <v>1</v>
      </c>
      <c r="AP82">
        <v>0</v>
      </c>
      <c r="AQ82">
        <v>0</v>
      </c>
      <c r="AR82">
        <v>0</v>
      </c>
      <c r="AS82" t="s">
        <v>5</v>
      </c>
      <c r="AT82">
        <v>0.13800000000000001</v>
      </c>
      <c r="AU82" t="s">
        <v>5</v>
      </c>
      <c r="AV82">
        <v>0</v>
      </c>
      <c r="AW82">
        <v>2</v>
      </c>
      <c r="AX82">
        <v>47539228</v>
      </c>
      <c r="AY82">
        <v>1</v>
      </c>
      <c r="AZ82">
        <v>0</v>
      </c>
      <c r="BA82">
        <v>83</v>
      </c>
      <c r="BB82">
        <v>0</v>
      </c>
      <c r="BC82">
        <v>0</v>
      </c>
      <c r="BD82">
        <v>0</v>
      </c>
      <c r="BE82">
        <v>0</v>
      </c>
      <c r="BF82">
        <v>0</v>
      </c>
      <c r="BG82">
        <v>0</v>
      </c>
      <c r="BH82">
        <v>0</v>
      </c>
      <c r="BI82">
        <v>0</v>
      </c>
      <c r="BJ82">
        <v>0</v>
      </c>
      <c r="BK82">
        <v>0</v>
      </c>
      <c r="BL82">
        <v>0</v>
      </c>
      <c r="BM82">
        <v>0</v>
      </c>
      <c r="BN82">
        <v>0</v>
      </c>
      <c r="BO82">
        <v>0</v>
      </c>
      <c r="BP82">
        <v>0</v>
      </c>
      <c r="BQ82">
        <v>0</v>
      </c>
      <c r="BR82">
        <v>0</v>
      </c>
      <c r="BS82">
        <v>0</v>
      </c>
      <c r="BT82">
        <v>0</v>
      </c>
      <c r="BU82">
        <v>0</v>
      </c>
      <c r="BV82">
        <v>0</v>
      </c>
      <c r="BW82">
        <v>0</v>
      </c>
      <c r="CX82">
        <f>Y82*Source!I301</f>
        <v>0</v>
      </c>
      <c r="CY82">
        <f>AA82</f>
        <v>3151.04</v>
      </c>
      <c r="CZ82">
        <f>AE82</f>
        <v>458</v>
      </c>
      <c r="DA82">
        <f>AI82</f>
        <v>6.88</v>
      </c>
      <c r="DB82">
        <f>ROUND(ROUND(AT82*CZ82,2),1)</f>
        <v>63.2</v>
      </c>
      <c r="DC82">
        <f>ROUND(ROUND(AT82*AG82,2),1)</f>
        <v>0</v>
      </c>
    </row>
    <row r="83" spans="1:107" x14ac:dyDescent="0.2">
      <c r="A83">
        <f>ROW(Source!A301)</f>
        <v>301</v>
      </c>
      <c r="B83">
        <v>47538294</v>
      </c>
      <c r="C83">
        <v>47539211</v>
      </c>
      <c r="D83">
        <v>44526354</v>
      </c>
      <c r="E83">
        <v>1</v>
      </c>
      <c r="F83">
        <v>1</v>
      </c>
      <c r="G83">
        <v>1</v>
      </c>
      <c r="H83">
        <v>3</v>
      </c>
      <c r="I83" t="s">
        <v>530</v>
      </c>
      <c r="J83" t="s">
        <v>531</v>
      </c>
      <c r="K83" t="s">
        <v>532</v>
      </c>
      <c r="L83">
        <v>1296</v>
      </c>
      <c r="N83">
        <v>1002</v>
      </c>
      <c r="O83" t="s">
        <v>179</v>
      </c>
      <c r="P83" t="s">
        <v>179</v>
      </c>
      <c r="Q83">
        <v>1</v>
      </c>
      <c r="W83">
        <v>0</v>
      </c>
      <c r="X83">
        <v>-1686439862</v>
      </c>
      <c r="Y83">
        <v>51.9</v>
      </c>
      <c r="AA83">
        <v>219.3</v>
      </c>
      <c r="AB83">
        <v>0</v>
      </c>
      <c r="AC83">
        <v>0</v>
      </c>
      <c r="AD83">
        <v>0</v>
      </c>
      <c r="AE83">
        <v>46.86</v>
      </c>
      <c r="AF83">
        <v>0</v>
      </c>
      <c r="AG83">
        <v>0</v>
      </c>
      <c r="AH83">
        <v>0</v>
      </c>
      <c r="AI83">
        <v>4.68</v>
      </c>
      <c r="AJ83">
        <v>1</v>
      </c>
      <c r="AK83">
        <v>1</v>
      </c>
      <c r="AL83">
        <v>1</v>
      </c>
      <c r="AN83">
        <v>0</v>
      </c>
      <c r="AO83">
        <v>1</v>
      </c>
      <c r="AP83">
        <v>0</v>
      </c>
      <c r="AQ83">
        <v>0</v>
      </c>
      <c r="AR83">
        <v>0</v>
      </c>
      <c r="AS83" t="s">
        <v>5</v>
      </c>
      <c r="AT83">
        <v>51.9</v>
      </c>
      <c r="AU83" t="s">
        <v>5</v>
      </c>
      <c r="AV83">
        <v>0</v>
      </c>
      <c r="AW83">
        <v>2</v>
      </c>
      <c r="AX83">
        <v>47539230</v>
      </c>
      <c r="AY83">
        <v>1</v>
      </c>
      <c r="AZ83">
        <v>0</v>
      </c>
      <c r="BA83">
        <v>85</v>
      </c>
      <c r="BB83">
        <v>0</v>
      </c>
      <c r="BC83">
        <v>0</v>
      </c>
      <c r="BD83">
        <v>0</v>
      </c>
      <c r="BE83">
        <v>0</v>
      </c>
      <c r="BF83">
        <v>0</v>
      </c>
      <c r="BG83">
        <v>0</v>
      </c>
      <c r="BH83">
        <v>0</v>
      </c>
      <c r="BI83">
        <v>0</v>
      </c>
      <c r="BJ83">
        <v>0</v>
      </c>
      <c r="BK83">
        <v>0</v>
      </c>
      <c r="BL83">
        <v>0</v>
      </c>
      <c r="BM83">
        <v>0</v>
      </c>
      <c r="BN83">
        <v>0</v>
      </c>
      <c r="BO83">
        <v>0</v>
      </c>
      <c r="BP83">
        <v>0</v>
      </c>
      <c r="BQ83">
        <v>0</v>
      </c>
      <c r="BR83">
        <v>0</v>
      </c>
      <c r="BS83">
        <v>0</v>
      </c>
      <c r="BT83">
        <v>0</v>
      </c>
      <c r="BU83">
        <v>0</v>
      </c>
      <c r="BV83">
        <v>0</v>
      </c>
      <c r="BW83">
        <v>0</v>
      </c>
      <c r="CX83">
        <f>Y83*Source!I301</f>
        <v>0</v>
      </c>
      <c r="CY83">
        <f>AA83</f>
        <v>219.3</v>
      </c>
      <c r="CZ83">
        <f>AE83</f>
        <v>46.86</v>
      </c>
      <c r="DA83">
        <f>AI83</f>
        <v>4.68</v>
      </c>
      <c r="DB83">
        <f>ROUND(ROUND(AT83*CZ83,2),1)</f>
        <v>2432</v>
      </c>
      <c r="DC83">
        <f>ROUND(ROUND(AT83*AG83,2),1)</f>
        <v>0</v>
      </c>
    </row>
    <row r="84" spans="1:107" x14ac:dyDescent="0.2">
      <c r="A84">
        <f>ROW(Source!A301)</f>
        <v>301</v>
      </c>
      <c r="B84">
        <v>47538294</v>
      </c>
      <c r="C84">
        <v>47539211</v>
      </c>
      <c r="D84">
        <v>0</v>
      </c>
      <c r="E84">
        <v>0</v>
      </c>
      <c r="F84">
        <v>1</v>
      </c>
      <c r="G84">
        <v>1</v>
      </c>
      <c r="H84">
        <v>3</v>
      </c>
      <c r="I84" t="s">
        <v>199</v>
      </c>
      <c r="J84" t="s">
        <v>5</v>
      </c>
      <c r="K84" t="s">
        <v>200</v>
      </c>
      <c r="L84">
        <v>1371</v>
      </c>
      <c r="N84">
        <v>1013</v>
      </c>
      <c r="O84" t="s">
        <v>201</v>
      </c>
      <c r="P84" t="s">
        <v>201</v>
      </c>
      <c r="Q84">
        <v>1</v>
      </c>
      <c r="W84">
        <v>0</v>
      </c>
      <c r="X84">
        <v>663283323</v>
      </c>
      <c r="Y84">
        <v>114.285714</v>
      </c>
      <c r="AA84">
        <v>6251.21</v>
      </c>
      <c r="AB84">
        <v>0</v>
      </c>
      <c r="AC84">
        <v>0</v>
      </c>
      <c r="AD84">
        <v>0</v>
      </c>
      <c r="AE84">
        <v>6251.21</v>
      </c>
      <c r="AF84">
        <v>0</v>
      </c>
      <c r="AG84">
        <v>0</v>
      </c>
      <c r="AH84">
        <v>0</v>
      </c>
      <c r="AI84">
        <v>1</v>
      </c>
      <c r="AJ84">
        <v>1</v>
      </c>
      <c r="AK84">
        <v>1</v>
      </c>
      <c r="AL84">
        <v>1</v>
      </c>
      <c r="AN84">
        <v>0</v>
      </c>
      <c r="AO84">
        <v>0</v>
      </c>
      <c r="AP84">
        <v>0</v>
      </c>
      <c r="AQ84">
        <v>0</v>
      </c>
      <c r="AR84">
        <v>0</v>
      </c>
      <c r="AS84" t="s">
        <v>5</v>
      </c>
      <c r="AT84">
        <v>114.285714</v>
      </c>
      <c r="AU84" t="s">
        <v>5</v>
      </c>
      <c r="AV84">
        <v>0</v>
      </c>
      <c r="AW84">
        <v>1</v>
      </c>
      <c r="AX84">
        <v>-1</v>
      </c>
      <c r="AY84">
        <v>0</v>
      </c>
      <c r="AZ84">
        <v>0</v>
      </c>
      <c r="BA84" t="s">
        <v>5</v>
      </c>
      <c r="BB84">
        <v>0</v>
      </c>
      <c r="BC84">
        <v>0</v>
      </c>
      <c r="BD84">
        <v>0</v>
      </c>
      <c r="BE84">
        <v>0</v>
      </c>
      <c r="BF84">
        <v>0</v>
      </c>
      <c r="BG84">
        <v>0</v>
      </c>
      <c r="BH84">
        <v>0</v>
      </c>
      <c r="BI84">
        <v>0</v>
      </c>
      <c r="BJ84">
        <v>0</v>
      </c>
      <c r="BK84">
        <v>0</v>
      </c>
      <c r="BL84">
        <v>0</v>
      </c>
      <c r="BM84">
        <v>0</v>
      </c>
      <c r="BN84">
        <v>0</v>
      </c>
      <c r="BO84">
        <v>0</v>
      </c>
      <c r="BP84">
        <v>0</v>
      </c>
      <c r="BQ84">
        <v>0</v>
      </c>
      <c r="BR84">
        <v>0</v>
      </c>
      <c r="BS84">
        <v>0</v>
      </c>
      <c r="BT84">
        <v>0</v>
      </c>
      <c r="BU84">
        <v>0</v>
      </c>
      <c r="BV84">
        <v>0</v>
      </c>
      <c r="BW84">
        <v>0</v>
      </c>
      <c r="CX84">
        <f>Y84*Source!I301</f>
        <v>0</v>
      </c>
      <c r="CY84">
        <f>AA84</f>
        <v>6251.21</v>
      </c>
      <c r="CZ84">
        <f>AE84</f>
        <v>6251.21</v>
      </c>
      <c r="DA84">
        <f>AI84</f>
        <v>1</v>
      </c>
      <c r="DB84">
        <f>ROUND(ROUND(AT84*CZ84,2),1)</f>
        <v>714424</v>
      </c>
      <c r="DC84">
        <f>ROUND(ROUND(AT84*AG84,2),1)</f>
        <v>0</v>
      </c>
    </row>
    <row r="85" spans="1:107" x14ac:dyDescent="0.2">
      <c r="A85">
        <f>ROW(Source!A303)</f>
        <v>303</v>
      </c>
      <c r="B85">
        <v>47538294</v>
      </c>
      <c r="C85">
        <v>47539232</v>
      </c>
      <c r="D85">
        <v>44457715</v>
      </c>
      <c r="E85">
        <v>52</v>
      </c>
      <c r="F85">
        <v>1</v>
      </c>
      <c r="G85">
        <v>1</v>
      </c>
      <c r="H85">
        <v>1</v>
      </c>
      <c r="I85" t="s">
        <v>533</v>
      </c>
      <c r="J85" t="s">
        <v>5</v>
      </c>
      <c r="K85" t="s">
        <v>534</v>
      </c>
      <c r="L85">
        <v>1191</v>
      </c>
      <c r="N85">
        <v>1013</v>
      </c>
      <c r="O85" t="s">
        <v>413</v>
      </c>
      <c r="P85" t="s">
        <v>413</v>
      </c>
      <c r="Q85">
        <v>1</v>
      </c>
      <c r="W85">
        <v>0</v>
      </c>
      <c r="X85">
        <v>912892513</v>
      </c>
      <c r="Y85">
        <v>2.76</v>
      </c>
      <c r="AA85">
        <v>0</v>
      </c>
      <c r="AB85">
        <v>0</v>
      </c>
      <c r="AC85">
        <v>0</v>
      </c>
      <c r="AD85">
        <v>9.92</v>
      </c>
      <c r="AE85">
        <v>0</v>
      </c>
      <c r="AF85">
        <v>0</v>
      </c>
      <c r="AG85">
        <v>0</v>
      </c>
      <c r="AH85">
        <v>9.92</v>
      </c>
      <c r="AI85">
        <v>1</v>
      </c>
      <c r="AJ85">
        <v>1</v>
      </c>
      <c r="AK85">
        <v>1</v>
      </c>
      <c r="AL85">
        <v>1</v>
      </c>
      <c r="AN85">
        <v>0</v>
      </c>
      <c r="AO85">
        <v>1</v>
      </c>
      <c r="AP85">
        <v>1</v>
      </c>
      <c r="AQ85">
        <v>0</v>
      </c>
      <c r="AR85">
        <v>0</v>
      </c>
      <c r="AS85" t="s">
        <v>5</v>
      </c>
      <c r="AT85">
        <v>2.4</v>
      </c>
      <c r="AU85" t="s">
        <v>128</v>
      </c>
      <c r="AV85">
        <v>1</v>
      </c>
      <c r="AW85">
        <v>2</v>
      </c>
      <c r="AX85">
        <v>47539242</v>
      </c>
      <c r="AY85">
        <v>1</v>
      </c>
      <c r="AZ85">
        <v>0</v>
      </c>
      <c r="BA85">
        <v>86</v>
      </c>
      <c r="BB85">
        <v>0</v>
      </c>
      <c r="BC85">
        <v>0</v>
      </c>
      <c r="BD85">
        <v>0</v>
      </c>
      <c r="BE85">
        <v>0</v>
      </c>
      <c r="BF85">
        <v>0</v>
      </c>
      <c r="BG85">
        <v>0</v>
      </c>
      <c r="BH85">
        <v>0</v>
      </c>
      <c r="BI85">
        <v>0</v>
      </c>
      <c r="BJ85">
        <v>0</v>
      </c>
      <c r="BK85">
        <v>0</v>
      </c>
      <c r="BL85">
        <v>0</v>
      </c>
      <c r="BM85">
        <v>0</v>
      </c>
      <c r="BN85">
        <v>0</v>
      </c>
      <c r="BO85">
        <v>0</v>
      </c>
      <c r="BP85">
        <v>0</v>
      </c>
      <c r="BQ85">
        <v>0</v>
      </c>
      <c r="BR85">
        <v>0</v>
      </c>
      <c r="BS85">
        <v>0</v>
      </c>
      <c r="BT85">
        <v>0</v>
      </c>
      <c r="BU85">
        <v>0</v>
      </c>
      <c r="BV85">
        <v>0</v>
      </c>
      <c r="BW85">
        <v>0</v>
      </c>
      <c r="CX85">
        <f>Y85*Source!I303</f>
        <v>0</v>
      </c>
      <c r="CY85">
        <f>AD85</f>
        <v>9.92</v>
      </c>
      <c r="CZ85">
        <f>AH85</f>
        <v>9.92</v>
      </c>
      <c r="DA85">
        <f>AL85</f>
        <v>1</v>
      </c>
      <c r="DB85">
        <f>ROUND((ROUND(AT85*CZ85,2)*1.15),1)</f>
        <v>27.4</v>
      </c>
      <c r="DC85">
        <f>ROUND((ROUND(AT85*AG85,2)*1.15),1)</f>
        <v>0</v>
      </c>
    </row>
    <row r="86" spans="1:107" x14ac:dyDescent="0.2">
      <c r="A86">
        <f>ROW(Source!A303)</f>
        <v>303</v>
      </c>
      <c r="B86">
        <v>47538294</v>
      </c>
      <c r="C86">
        <v>47539232</v>
      </c>
      <c r="D86">
        <v>44457864</v>
      </c>
      <c r="E86">
        <v>52</v>
      </c>
      <c r="F86">
        <v>1</v>
      </c>
      <c r="G86">
        <v>1</v>
      </c>
      <c r="H86">
        <v>1</v>
      </c>
      <c r="I86" t="s">
        <v>416</v>
      </c>
      <c r="J86" t="s">
        <v>5</v>
      </c>
      <c r="K86" t="s">
        <v>417</v>
      </c>
      <c r="L86">
        <v>1191</v>
      </c>
      <c r="N86">
        <v>1013</v>
      </c>
      <c r="O86" t="s">
        <v>413</v>
      </c>
      <c r="P86" t="s">
        <v>413</v>
      </c>
      <c r="Q86">
        <v>1</v>
      </c>
      <c r="W86">
        <v>0</v>
      </c>
      <c r="X86">
        <v>-1417349443</v>
      </c>
      <c r="Y86">
        <v>0.17</v>
      </c>
      <c r="AA86">
        <v>0</v>
      </c>
      <c r="AB86">
        <v>0</v>
      </c>
      <c r="AC86">
        <v>0</v>
      </c>
      <c r="AD86">
        <v>0</v>
      </c>
      <c r="AE86">
        <v>0</v>
      </c>
      <c r="AF86">
        <v>0</v>
      </c>
      <c r="AG86">
        <v>0</v>
      </c>
      <c r="AH86">
        <v>0</v>
      </c>
      <c r="AI86">
        <v>1</v>
      </c>
      <c r="AJ86">
        <v>1</v>
      </c>
      <c r="AK86">
        <v>1</v>
      </c>
      <c r="AL86">
        <v>1</v>
      </c>
      <c r="AN86">
        <v>0</v>
      </c>
      <c r="AO86">
        <v>1</v>
      </c>
      <c r="AP86">
        <v>0</v>
      </c>
      <c r="AQ86">
        <v>0</v>
      </c>
      <c r="AR86">
        <v>0</v>
      </c>
      <c r="AS86" t="s">
        <v>5</v>
      </c>
      <c r="AT86">
        <v>0.17</v>
      </c>
      <c r="AU86" t="s">
        <v>5</v>
      </c>
      <c r="AV86">
        <v>2</v>
      </c>
      <c r="AW86">
        <v>2</v>
      </c>
      <c r="AX86">
        <v>47539243</v>
      </c>
      <c r="AY86">
        <v>1</v>
      </c>
      <c r="AZ86">
        <v>2048</v>
      </c>
      <c r="BA86">
        <v>87</v>
      </c>
      <c r="BB86">
        <v>0</v>
      </c>
      <c r="BC86">
        <v>0</v>
      </c>
      <c r="BD86">
        <v>0</v>
      </c>
      <c r="BE86">
        <v>0</v>
      </c>
      <c r="BF86">
        <v>0</v>
      </c>
      <c r="BG86">
        <v>0</v>
      </c>
      <c r="BH86">
        <v>0</v>
      </c>
      <c r="BI86">
        <v>0</v>
      </c>
      <c r="BJ86">
        <v>0</v>
      </c>
      <c r="BK86">
        <v>0</v>
      </c>
      <c r="BL86">
        <v>0</v>
      </c>
      <c r="BM86">
        <v>0</v>
      </c>
      <c r="BN86">
        <v>0</v>
      </c>
      <c r="BO86">
        <v>0</v>
      </c>
      <c r="BP86">
        <v>0</v>
      </c>
      <c r="BQ86">
        <v>0</v>
      </c>
      <c r="BR86">
        <v>0</v>
      </c>
      <c r="BS86">
        <v>0</v>
      </c>
      <c r="BT86">
        <v>0</v>
      </c>
      <c r="BU86">
        <v>0</v>
      </c>
      <c r="BV86">
        <v>0</v>
      </c>
      <c r="BW86">
        <v>0</v>
      </c>
      <c r="CX86">
        <f>Y86*Source!I303</f>
        <v>0</v>
      </c>
      <c r="CY86">
        <f>AD86</f>
        <v>0</v>
      </c>
      <c r="CZ86">
        <f>AH86</f>
        <v>0</v>
      </c>
      <c r="DA86">
        <f>AL86</f>
        <v>1</v>
      </c>
      <c r="DB86">
        <f>ROUND(ROUND(AT86*CZ86,2),1)</f>
        <v>0</v>
      </c>
      <c r="DC86">
        <f>ROUND(ROUND(AT86*AG86,2),1)</f>
        <v>0</v>
      </c>
    </row>
    <row r="87" spans="1:107" x14ac:dyDescent="0.2">
      <c r="A87">
        <f>ROW(Source!A303)</f>
        <v>303</v>
      </c>
      <c r="B87">
        <v>47538294</v>
      </c>
      <c r="C87">
        <v>47539232</v>
      </c>
      <c r="D87">
        <v>44675658</v>
      </c>
      <c r="E87">
        <v>1</v>
      </c>
      <c r="F87">
        <v>1</v>
      </c>
      <c r="G87">
        <v>1</v>
      </c>
      <c r="H87">
        <v>2</v>
      </c>
      <c r="I87" t="s">
        <v>434</v>
      </c>
      <c r="J87" t="s">
        <v>435</v>
      </c>
      <c r="K87" t="s">
        <v>436</v>
      </c>
      <c r="L87">
        <v>1368</v>
      </c>
      <c r="N87">
        <v>1011</v>
      </c>
      <c r="O87" t="s">
        <v>421</v>
      </c>
      <c r="P87" t="s">
        <v>421</v>
      </c>
      <c r="Q87">
        <v>1</v>
      </c>
      <c r="W87">
        <v>0</v>
      </c>
      <c r="X87">
        <v>-922938010</v>
      </c>
      <c r="Y87">
        <v>0.21250000000000002</v>
      </c>
      <c r="AA87">
        <v>0</v>
      </c>
      <c r="AB87">
        <v>795.09</v>
      </c>
      <c r="AC87">
        <v>380.83</v>
      </c>
      <c r="AD87">
        <v>0</v>
      </c>
      <c r="AE87">
        <v>0</v>
      </c>
      <c r="AF87">
        <v>65.709999999999994</v>
      </c>
      <c r="AG87">
        <v>11.6</v>
      </c>
      <c r="AH87">
        <v>0</v>
      </c>
      <c r="AI87">
        <v>1</v>
      </c>
      <c r="AJ87">
        <v>12.1</v>
      </c>
      <c r="AK87">
        <v>32.83</v>
      </c>
      <c r="AL87">
        <v>1</v>
      </c>
      <c r="AN87">
        <v>0</v>
      </c>
      <c r="AO87">
        <v>1</v>
      </c>
      <c r="AP87">
        <v>1</v>
      </c>
      <c r="AQ87">
        <v>0</v>
      </c>
      <c r="AR87">
        <v>0</v>
      </c>
      <c r="AS87" t="s">
        <v>5</v>
      </c>
      <c r="AT87">
        <v>0.17</v>
      </c>
      <c r="AU87" t="s">
        <v>127</v>
      </c>
      <c r="AV87">
        <v>0</v>
      </c>
      <c r="AW87">
        <v>2</v>
      </c>
      <c r="AX87">
        <v>47539244</v>
      </c>
      <c r="AY87">
        <v>1</v>
      </c>
      <c r="AZ87">
        <v>0</v>
      </c>
      <c r="BA87">
        <v>88</v>
      </c>
      <c r="BB87">
        <v>0</v>
      </c>
      <c r="BC87">
        <v>0</v>
      </c>
      <c r="BD87">
        <v>0</v>
      </c>
      <c r="BE87">
        <v>0</v>
      </c>
      <c r="BF87">
        <v>0</v>
      </c>
      <c r="BG87">
        <v>0</v>
      </c>
      <c r="BH87">
        <v>0</v>
      </c>
      <c r="BI87">
        <v>0</v>
      </c>
      <c r="BJ87">
        <v>0</v>
      </c>
      <c r="BK87">
        <v>0</v>
      </c>
      <c r="BL87">
        <v>0</v>
      </c>
      <c r="BM87">
        <v>0</v>
      </c>
      <c r="BN87">
        <v>0</v>
      </c>
      <c r="BO87">
        <v>0</v>
      </c>
      <c r="BP87">
        <v>0</v>
      </c>
      <c r="BQ87">
        <v>0</v>
      </c>
      <c r="BR87">
        <v>0</v>
      </c>
      <c r="BS87">
        <v>0</v>
      </c>
      <c r="BT87">
        <v>0</v>
      </c>
      <c r="BU87">
        <v>0</v>
      </c>
      <c r="BV87">
        <v>0</v>
      </c>
      <c r="BW87">
        <v>0</v>
      </c>
      <c r="CX87">
        <f>Y87*Source!I303</f>
        <v>0</v>
      </c>
      <c r="CY87">
        <f>AB87</f>
        <v>795.09</v>
      </c>
      <c r="CZ87">
        <f>AF87</f>
        <v>65.709999999999994</v>
      </c>
      <c r="DA87">
        <f>AJ87</f>
        <v>12.1</v>
      </c>
      <c r="DB87">
        <f>ROUND((ROUND(AT87*CZ87,2)*1.25),1)</f>
        <v>14</v>
      </c>
      <c r="DC87">
        <f>ROUND((ROUND(AT87*AG87,2)*1.25),1)</f>
        <v>2.5</v>
      </c>
    </row>
    <row r="88" spans="1:107" x14ac:dyDescent="0.2">
      <c r="A88">
        <f>ROW(Source!A303)</f>
        <v>303</v>
      </c>
      <c r="B88">
        <v>47538294</v>
      </c>
      <c r="C88">
        <v>47539232</v>
      </c>
      <c r="D88">
        <v>44675947</v>
      </c>
      <c r="E88">
        <v>1</v>
      </c>
      <c r="F88">
        <v>1</v>
      </c>
      <c r="G88">
        <v>1</v>
      </c>
      <c r="H88">
        <v>2</v>
      </c>
      <c r="I88" t="s">
        <v>437</v>
      </c>
      <c r="J88" t="s">
        <v>438</v>
      </c>
      <c r="K88" t="s">
        <v>439</v>
      </c>
      <c r="L88">
        <v>1368</v>
      </c>
      <c r="N88">
        <v>1011</v>
      </c>
      <c r="O88" t="s">
        <v>421</v>
      </c>
      <c r="P88" t="s">
        <v>421</v>
      </c>
      <c r="Q88">
        <v>1</v>
      </c>
      <c r="W88">
        <v>0</v>
      </c>
      <c r="X88">
        <v>-1183613947</v>
      </c>
      <c r="Y88">
        <v>0.5</v>
      </c>
      <c r="AA88">
        <v>0</v>
      </c>
      <c r="AB88">
        <v>39.119999999999997</v>
      </c>
      <c r="AC88">
        <v>0</v>
      </c>
      <c r="AD88">
        <v>0</v>
      </c>
      <c r="AE88">
        <v>0</v>
      </c>
      <c r="AF88">
        <v>8.1</v>
      </c>
      <c r="AG88">
        <v>0</v>
      </c>
      <c r="AH88">
        <v>0</v>
      </c>
      <c r="AI88">
        <v>1</v>
      </c>
      <c r="AJ88">
        <v>4.83</v>
      </c>
      <c r="AK88">
        <v>32.83</v>
      </c>
      <c r="AL88">
        <v>1</v>
      </c>
      <c r="AN88">
        <v>0</v>
      </c>
      <c r="AO88">
        <v>1</v>
      </c>
      <c r="AP88">
        <v>1</v>
      </c>
      <c r="AQ88">
        <v>0</v>
      </c>
      <c r="AR88">
        <v>0</v>
      </c>
      <c r="AS88" t="s">
        <v>5</v>
      </c>
      <c r="AT88">
        <v>0.4</v>
      </c>
      <c r="AU88" t="s">
        <v>127</v>
      </c>
      <c r="AV88">
        <v>0</v>
      </c>
      <c r="AW88">
        <v>2</v>
      </c>
      <c r="AX88">
        <v>47539245</v>
      </c>
      <c r="AY88">
        <v>1</v>
      </c>
      <c r="AZ88">
        <v>0</v>
      </c>
      <c r="BA88">
        <v>89</v>
      </c>
      <c r="BB88">
        <v>0</v>
      </c>
      <c r="BC88">
        <v>0</v>
      </c>
      <c r="BD88">
        <v>0</v>
      </c>
      <c r="BE88">
        <v>0</v>
      </c>
      <c r="BF88">
        <v>0</v>
      </c>
      <c r="BG88">
        <v>0</v>
      </c>
      <c r="BH88">
        <v>0</v>
      </c>
      <c r="BI88">
        <v>0</v>
      </c>
      <c r="BJ88">
        <v>0</v>
      </c>
      <c r="BK88">
        <v>0</v>
      </c>
      <c r="BL88">
        <v>0</v>
      </c>
      <c r="BM88">
        <v>0</v>
      </c>
      <c r="BN88">
        <v>0</v>
      </c>
      <c r="BO88">
        <v>0</v>
      </c>
      <c r="BP88">
        <v>0</v>
      </c>
      <c r="BQ88">
        <v>0</v>
      </c>
      <c r="BR88">
        <v>0</v>
      </c>
      <c r="BS88">
        <v>0</v>
      </c>
      <c r="BT88">
        <v>0</v>
      </c>
      <c r="BU88">
        <v>0</v>
      </c>
      <c r="BV88">
        <v>0</v>
      </c>
      <c r="BW88">
        <v>0</v>
      </c>
      <c r="CX88">
        <f>Y88*Source!I303</f>
        <v>0</v>
      </c>
      <c r="CY88">
        <f>AB88</f>
        <v>39.119999999999997</v>
      </c>
      <c r="CZ88">
        <f>AF88</f>
        <v>8.1</v>
      </c>
      <c r="DA88">
        <f>AJ88</f>
        <v>4.83</v>
      </c>
      <c r="DB88">
        <f>ROUND((ROUND(AT88*CZ88,2)*1.25),1)</f>
        <v>4.0999999999999996</v>
      </c>
      <c r="DC88">
        <f>ROUND((ROUND(AT88*AG88,2)*1.25),1)</f>
        <v>0</v>
      </c>
    </row>
    <row r="89" spans="1:107" x14ac:dyDescent="0.2">
      <c r="A89">
        <f>ROW(Source!A303)</f>
        <v>303</v>
      </c>
      <c r="B89">
        <v>47538294</v>
      </c>
      <c r="C89">
        <v>47539232</v>
      </c>
      <c r="D89">
        <v>44470233</v>
      </c>
      <c r="E89">
        <v>1</v>
      </c>
      <c r="F89">
        <v>1</v>
      </c>
      <c r="G89">
        <v>1</v>
      </c>
      <c r="H89">
        <v>3</v>
      </c>
      <c r="I89" t="s">
        <v>211</v>
      </c>
      <c r="J89" t="s">
        <v>213</v>
      </c>
      <c r="K89" t="s">
        <v>212</v>
      </c>
      <c r="L89">
        <v>1371</v>
      </c>
      <c r="N89">
        <v>1013</v>
      </c>
      <c r="O89" t="s">
        <v>201</v>
      </c>
      <c r="P89" t="s">
        <v>201</v>
      </c>
      <c r="Q89">
        <v>1</v>
      </c>
      <c r="W89">
        <v>0</v>
      </c>
      <c r="X89">
        <v>-54269712</v>
      </c>
      <c r="Y89">
        <v>0.26666699999999999</v>
      </c>
      <c r="AA89">
        <v>1224.99</v>
      </c>
      <c r="AB89">
        <v>0</v>
      </c>
      <c r="AC89">
        <v>0</v>
      </c>
      <c r="AD89">
        <v>0</v>
      </c>
      <c r="AE89">
        <v>272.22000000000003</v>
      </c>
      <c r="AF89">
        <v>0</v>
      </c>
      <c r="AG89">
        <v>0</v>
      </c>
      <c r="AH89">
        <v>0</v>
      </c>
      <c r="AI89">
        <v>4.5</v>
      </c>
      <c r="AJ89">
        <v>1</v>
      </c>
      <c r="AK89">
        <v>1</v>
      </c>
      <c r="AL89">
        <v>1</v>
      </c>
      <c r="AN89">
        <v>0</v>
      </c>
      <c r="AO89">
        <v>0</v>
      </c>
      <c r="AP89">
        <v>0</v>
      </c>
      <c r="AQ89">
        <v>0</v>
      </c>
      <c r="AR89">
        <v>0</v>
      </c>
      <c r="AS89" t="s">
        <v>5</v>
      </c>
      <c r="AT89">
        <v>0.26666699999999999</v>
      </c>
      <c r="AU89" t="s">
        <v>5</v>
      </c>
      <c r="AV89">
        <v>0</v>
      </c>
      <c r="AW89">
        <v>1</v>
      </c>
      <c r="AX89">
        <v>-1</v>
      </c>
      <c r="AY89">
        <v>0</v>
      </c>
      <c r="AZ89">
        <v>0</v>
      </c>
      <c r="BA89" t="s">
        <v>5</v>
      </c>
      <c r="BB89">
        <v>0</v>
      </c>
      <c r="BC89">
        <v>0</v>
      </c>
      <c r="BD89">
        <v>0</v>
      </c>
      <c r="BE89">
        <v>0</v>
      </c>
      <c r="BF89">
        <v>0</v>
      </c>
      <c r="BG89">
        <v>0</v>
      </c>
      <c r="BH89">
        <v>0</v>
      </c>
      <c r="BI89">
        <v>0</v>
      </c>
      <c r="BJ89">
        <v>0</v>
      </c>
      <c r="BK89">
        <v>0</v>
      </c>
      <c r="BL89">
        <v>0</v>
      </c>
      <c r="BM89">
        <v>0</v>
      </c>
      <c r="BN89">
        <v>0</v>
      </c>
      <c r="BO89">
        <v>0</v>
      </c>
      <c r="BP89">
        <v>0</v>
      </c>
      <c r="BQ89">
        <v>0</v>
      </c>
      <c r="BR89">
        <v>0</v>
      </c>
      <c r="BS89">
        <v>0</v>
      </c>
      <c r="BT89">
        <v>0</v>
      </c>
      <c r="BU89">
        <v>0</v>
      </c>
      <c r="BV89">
        <v>0</v>
      </c>
      <c r="BW89">
        <v>0</v>
      </c>
      <c r="CX89">
        <f>Y89*Source!I303</f>
        <v>0</v>
      </c>
      <c r="CY89">
        <f>AA89</f>
        <v>1224.99</v>
      </c>
      <c r="CZ89">
        <f>AE89</f>
        <v>272.22000000000003</v>
      </c>
      <c r="DA89">
        <f>AI89</f>
        <v>4.5</v>
      </c>
      <c r="DB89">
        <f>ROUND(ROUND(AT89*CZ89,2),1)</f>
        <v>72.599999999999994</v>
      </c>
      <c r="DC89">
        <f>ROUND(ROUND(AT89*AG89,2),1)</f>
        <v>0</v>
      </c>
    </row>
    <row r="90" spans="1:107" x14ac:dyDescent="0.2">
      <c r="A90">
        <f>ROW(Source!A303)</f>
        <v>303</v>
      </c>
      <c r="B90">
        <v>47538294</v>
      </c>
      <c r="C90">
        <v>47539232</v>
      </c>
      <c r="D90">
        <v>44471822</v>
      </c>
      <c r="E90">
        <v>1</v>
      </c>
      <c r="F90">
        <v>1</v>
      </c>
      <c r="G90">
        <v>1</v>
      </c>
      <c r="H90">
        <v>3</v>
      </c>
      <c r="I90" t="s">
        <v>440</v>
      </c>
      <c r="J90" t="s">
        <v>441</v>
      </c>
      <c r="K90" t="s">
        <v>442</v>
      </c>
      <c r="L90">
        <v>1348</v>
      </c>
      <c r="N90">
        <v>1009</v>
      </c>
      <c r="O90" t="s">
        <v>28</v>
      </c>
      <c r="P90" t="s">
        <v>28</v>
      </c>
      <c r="Q90">
        <v>1000</v>
      </c>
      <c r="W90">
        <v>0</v>
      </c>
      <c r="X90">
        <v>-596650687</v>
      </c>
      <c r="Y90">
        <v>1E-4</v>
      </c>
      <c r="AA90">
        <v>92113.04</v>
      </c>
      <c r="AB90">
        <v>0</v>
      </c>
      <c r="AC90">
        <v>0</v>
      </c>
      <c r="AD90">
        <v>0</v>
      </c>
      <c r="AE90">
        <v>10315.01</v>
      </c>
      <c r="AF90">
        <v>0</v>
      </c>
      <c r="AG90">
        <v>0</v>
      </c>
      <c r="AH90">
        <v>0</v>
      </c>
      <c r="AI90">
        <v>8.93</v>
      </c>
      <c r="AJ90">
        <v>1</v>
      </c>
      <c r="AK90">
        <v>1</v>
      </c>
      <c r="AL90">
        <v>1</v>
      </c>
      <c r="AN90">
        <v>0</v>
      </c>
      <c r="AO90">
        <v>1</v>
      </c>
      <c r="AP90">
        <v>0</v>
      </c>
      <c r="AQ90">
        <v>0</v>
      </c>
      <c r="AR90">
        <v>0</v>
      </c>
      <c r="AS90" t="s">
        <v>5</v>
      </c>
      <c r="AT90">
        <v>1E-4</v>
      </c>
      <c r="AU90" t="s">
        <v>5</v>
      </c>
      <c r="AV90">
        <v>0</v>
      </c>
      <c r="AW90">
        <v>2</v>
      </c>
      <c r="AX90">
        <v>47539247</v>
      </c>
      <c r="AY90">
        <v>1</v>
      </c>
      <c r="AZ90">
        <v>0</v>
      </c>
      <c r="BA90">
        <v>91</v>
      </c>
      <c r="BB90">
        <v>0</v>
      </c>
      <c r="BC90">
        <v>0</v>
      </c>
      <c r="BD90">
        <v>0</v>
      </c>
      <c r="BE90">
        <v>0</v>
      </c>
      <c r="BF90">
        <v>0</v>
      </c>
      <c r="BG90">
        <v>0</v>
      </c>
      <c r="BH90">
        <v>0</v>
      </c>
      <c r="BI90">
        <v>0</v>
      </c>
      <c r="BJ90">
        <v>0</v>
      </c>
      <c r="BK90">
        <v>0</v>
      </c>
      <c r="BL90">
        <v>0</v>
      </c>
      <c r="BM90">
        <v>0</v>
      </c>
      <c r="BN90">
        <v>0</v>
      </c>
      <c r="BO90">
        <v>0</v>
      </c>
      <c r="BP90">
        <v>0</v>
      </c>
      <c r="BQ90">
        <v>0</v>
      </c>
      <c r="BR90">
        <v>0</v>
      </c>
      <c r="BS90">
        <v>0</v>
      </c>
      <c r="BT90">
        <v>0</v>
      </c>
      <c r="BU90">
        <v>0</v>
      </c>
      <c r="BV90">
        <v>0</v>
      </c>
      <c r="BW90">
        <v>0</v>
      </c>
      <c r="CX90">
        <f>Y90*Source!I303</f>
        <v>0</v>
      </c>
      <c r="CY90">
        <f>AA90</f>
        <v>92113.04</v>
      </c>
      <c r="CZ90">
        <f>AE90</f>
        <v>10315.01</v>
      </c>
      <c r="DA90">
        <f>AI90</f>
        <v>8.93</v>
      </c>
      <c r="DB90">
        <f>ROUND(ROUND(AT90*CZ90,2),1)</f>
        <v>1</v>
      </c>
      <c r="DC90">
        <f>ROUND(ROUND(AT90*AG90,2),1)</f>
        <v>0</v>
      </c>
    </row>
    <row r="91" spans="1:107" x14ac:dyDescent="0.2">
      <c r="A91">
        <f>ROW(Source!A303)</f>
        <v>303</v>
      </c>
      <c r="B91">
        <v>47538294</v>
      </c>
      <c r="C91">
        <v>47539232</v>
      </c>
      <c r="D91">
        <v>44506107</v>
      </c>
      <c r="E91">
        <v>1</v>
      </c>
      <c r="F91">
        <v>1</v>
      </c>
      <c r="G91">
        <v>1</v>
      </c>
      <c r="H91">
        <v>3</v>
      </c>
      <c r="I91" t="s">
        <v>535</v>
      </c>
      <c r="J91" t="s">
        <v>536</v>
      </c>
      <c r="K91" t="s">
        <v>537</v>
      </c>
      <c r="L91">
        <v>1348</v>
      </c>
      <c r="N91">
        <v>1009</v>
      </c>
      <c r="O91" t="s">
        <v>28</v>
      </c>
      <c r="P91" t="s">
        <v>28</v>
      </c>
      <c r="Q91">
        <v>1000</v>
      </c>
      <c r="W91">
        <v>0</v>
      </c>
      <c r="X91">
        <v>728314732</v>
      </c>
      <c r="Y91">
        <v>3.0000000000000001E-3</v>
      </c>
      <c r="AA91">
        <v>46432</v>
      </c>
      <c r="AB91">
        <v>0</v>
      </c>
      <c r="AC91">
        <v>0</v>
      </c>
      <c r="AD91">
        <v>0</v>
      </c>
      <c r="AE91">
        <v>5804</v>
      </c>
      <c r="AF91">
        <v>0</v>
      </c>
      <c r="AG91">
        <v>0</v>
      </c>
      <c r="AH91">
        <v>0</v>
      </c>
      <c r="AI91">
        <v>8</v>
      </c>
      <c r="AJ91">
        <v>1</v>
      </c>
      <c r="AK91">
        <v>1</v>
      </c>
      <c r="AL91">
        <v>1</v>
      </c>
      <c r="AN91">
        <v>0</v>
      </c>
      <c r="AO91">
        <v>1</v>
      </c>
      <c r="AP91">
        <v>0</v>
      </c>
      <c r="AQ91">
        <v>0</v>
      </c>
      <c r="AR91">
        <v>0</v>
      </c>
      <c r="AS91" t="s">
        <v>5</v>
      </c>
      <c r="AT91">
        <v>3.0000000000000001E-3</v>
      </c>
      <c r="AU91" t="s">
        <v>5</v>
      </c>
      <c r="AV91">
        <v>0</v>
      </c>
      <c r="AW91">
        <v>2</v>
      </c>
      <c r="AX91">
        <v>47539249</v>
      </c>
      <c r="AY91">
        <v>1</v>
      </c>
      <c r="AZ91">
        <v>0</v>
      </c>
      <c r="BA91">
        <v>93</v>
      </c>
      <c r="BB91">
        <v>0</v>
      </c>
      <c r="BC91">
        <v>0</v>
      </c>
      <c r="BD91">
        <v>0</v>
      </c>
      <c r="BE91">
        <v>0</v>
      </c>
      <c r="BF91">
        <v>0</v>
      </c>
      <c r="BG91">
        <v>0</v>
      </c>
      <c r="BH91">
        <v>0</v>
      </c>
      <c r="BI91">
        <v>0</v>
      </c>
      <c r="BJ91">
        <v>0</v>
      </c>
      <c r="BK91">
        <v>0</v>
      </c>
      <c r="BL91">
        <v>0</v>
      </c>
      <c r="BM91">
        <v>0</v>
      </c>
      <c r="BN91">
        <v>0</v>
      </c>
      <c r="BO91">
        <v>0</v>
      </c>
      <c r="BP91">
        <v>0</v>
      </c>
      <c r="BQ91">
        <v>0</v>
      </c>
      <c r="BR91">
        <v>0</v>
      </c>
      <c r="BS91">
        <v>0</v>
      </c>
      <c r="BT91">
        <v>0</v>
      </c>
      <c r="BU91">
        <v>0</v>
      </c>
      <c r="BV91">
        <v>0</v>
      </c>
      <c r="BW91">
        <v>0</v>
      </c>
      <c r="CX91">
        <f>Y91*Source!I303</f>
        <v>0</v>
      </c>
      <c r="CY91">
        <f>AA91</f>
        <v>46432</v>
      </c>
      <c r="CZ91">
        <f>AE91</f>
        <v>5804</v>
      </c>
      <c r="DA91">
        <f>AI91</f>
        <v>8</v>
      </c>
      <c r="DB91">
        <f>ROUND(ROUND(AT91*CZ91,2),1)</f>
        <v>17.399999999999999</v>
      </c>
      <c r="DC91">
        <f>ROUND(ROUND(AT91*AG91,2),1)</f>
        <v>0</v>
      </c>
    </row>
    <row r="92" spans="1:107" x14ac:dyDescent="0.2">
      <c r="A92">
        <f>ROW(Source!A303)</f>
        <v>303</v>
      </c>
      <c r="B92">
        <v>47538294</v>
      </c>
      <c r="C92">
        <v>47539232</v>
      </c>
      <c r="D92">
        <v>44526382</v>
      </c>
      <c r="E92">
        <v>1</v>
      </c>
      <c r="F92">
        <v>1</v>
      </c>
      <c r="G92">
        <v>1</v>
      </c>
      <c r="H92">
        <v>3</v>
      </c>
      <c r="I92" t="s">
        <v>538</v>
      </c>
      <c r="J92" t="s">
        <v>539</v>
      </c>
      <c r="K92" t="s">
        <v>540</v>
      </c>
      <c r="L92">
        <v>1371</v>
      </c>
      <c r="N92">
        <v>1013</v>
      </c>
      <c r="O92" t="s">
        <v>201</v>
      </c>
      <c r="P92" t="s">
        <v>201</v>
      </c>
      <c r="Q92">
        <v>1</v>
      </c>
      <c r="W92">
        <v>0</v>
      </c>
      <c r="X92">
        <v>1932979517</v>
      </c>
      <c r="Y92">
        <v>0.1</v>
      </c>
      <c r="AA92">
        <v>209.66</v>
      </c>
      <c r="AB92">
        <v>0</v>
      </c>
      <c r="AC92">
        <v>0</v>
      </c>
      <c r="AD92">
        <v>0</v>
      </c>
      <c r="AE92">
        <v>72.8</v>
      </c>
      <c r="AF92">
        <v>0</v>
      </c>
      <c r="AG92">
        <v>0</v>
      </c>
      <c r="AH92">
        <v>0</v>
      </c>
      <c r="AI92">
        <v>2.88</v>
      </c>
      <c r="AJ92">
        <v>1</v>
      </c>
      <c r="AK92">
        <v>1</v>
      </c>
      <c r="AL92">
        <v>1</v>
      </c>
      <c r="AN92">
        <v>0</v>
      </c>
      <c r="AO92">
        <v>1</v>
      </c>
      <c r="AP92">
        <v>0</v>
      </c>
      <c r="AQ92">
        <v>0</v>
      </c>
      <c r="AR92">
        <v>0</v>
      </c>
      <c r="AS92" t="s">
        <v>5</v>
      </c>
      <c r="AT92">
        <v>0.1</v>
      </c>
      <c r="AU92" t="s">
        <v>5</v>
      </c>
      <c r="AV92">
        <v>0</v>
      </c>
      <c r="AW92">
        <v>2</v>
      </c>
      <c r="AX92">
        <v>47539250</v>
      </c>
      <c r="AY92">
        <v>1</v>
      </c>
      <c r="AZ92">
        <v>0</v>
      </c>
      <c r="BA92">
        <v>94</v>
      </c>
      <c r="BB92">
        <v>0</v>
      </c>
      <c r="BC92">
        <v>0</v>
      </c>
      <c r="BD92">
        <v>0</v>
      </c>
      <c r="BE92">
        <v>0</v>
      </c>
      <c r="BF92">
        <v>0</v>
      </c>
      <c r="BG92">
        <v>0</v>
      </c>
      <c r="BH92">
        <v>0</v>
      </c>
      <c r="BI92">
        <v>0</v>
      </c>
      <c r="BJ92">
        <v>0</v>
      </c>
      <c r="BK92">
        <v>0</v>
      </c>
      <c r="BL92">
        <v>0</v>
      </c>
      <c r="BM92">
        <v>0</v>
      </c>
      <c r="BN92">
        <v>0</v>
      </c>
      <c r="BO92">
        <v>0</v>
      </c>
      <c r="BP92">
        <v>0</v>
      </c>
      <c r="BQ92">
        <v>0</v>
      </c>
      <c r="BR92">
        <v>0</v>
      </c>
      <c r="BS92">
        <v>0</v>
      </c>
      <c r="BT92">
        <v>0</v>
      </c>
      <c r="BU92">
        <v>0</v>
      </c>
      <c r="BV92">
        <v>0</v>
      </c>
      <c r="BW92">
        <v>0</v>
      </c>
      <c r="CX92">
        <f>Y92*Source!I303</f>
        <v>0</v>
      </c>
      <c r="CY92">
        <f>AA92</f>
        <v>209.66</v>
      </c>
      <c r="CZ92">
        <f>AE92</f>
        <v>72.8</v>
      </c>
      <c r="DA92">
        <f>AI92</f>
        <v>2.88</v>
      </c>
      <c r="DB92">
        <f>ROUND(ROUND(AT92*CZ92,2),1)</f>
        <v>7.3</v>
      </c>
      <c r="DC92">
        <f>ROUND(ROUND(AT92*AG92,2),1)</f>
        <v>0</v>
      </c>
    </row>
    <row r="93" spans="1:107" x14ac:dyDescent="0.2">
      <c r="A93">
        <f>ROW(Source!A303)</f>
        <v>303</v>
      </c>
      <c r="B93">
        <v>47538294</v>
      </c>
      <c r="C93">
        <v>47539232</v>
      </c>
      <c r="D93">
        <v>0</v>
      </c>
      <c r="E93">
        <v>0</v>
      </c>
      <c r="F93">
        <v>1</v>
      </c>
      <c r="G93">
        <v>1</v>
      </c>
      <c r="H93">
        <v>3</v>
      </c>
      <c r="I93" t="s">
        <v>199</v>
      </c>
      <c r="J93" t="s">
        <v>5</v>
      </c>
      <c r="K93" t="s">
        <v>208</v>
      </c>
      <c r="L93">
        <v>1371</v>
      </c>
      <c r="N93">
        <v>1013</v>
      </c>
      <c r="O93" t="s">
        <v>201</v>
      </c>
      <c r="P93" t="s">
        <v>201</v>
      </c>
      <c r="Q93">
        <v>1</v>
      </c>
      <c r="W93">
        <v>0</v>
      </c>
      <c r="X93">
        <v>543391320</v>
      </c>
      <c r="Y93">
        <v>0.53333299999999995</v>
      </c>
      <c r="AA93">
        <v>28833</v>
      </c>
      <c r="AB93">
        <v>0</v>
      </c>
      <c r="AC93">
        <v>0</v>
      </c>
      <c r="AD93">
        <v>0</v>
      </c>
      <c r="AE93">
        <v>28833</v>
      </c>
      <c r="AF93">
        <v>0</v>
      </c>
      <c r="AG93">
        <v>0</v>
      </c>
      <c r="AH93">
        <v>0</v>
      </c>
      <c r="AI93">
        <v>1</v>
      </c>
      <c r="AJ93">
        <v>1</v>
      </c>
      <c r="AK93">
        <v>1</v>
      </c>
      <c r="AL93">
        <v>1</v>
      </c>
      <c r="AN93">
        <v>0</v>
      </c>
      <c r="AO93">
        <v>0</v>
      </c>
      <c r="AP93">
        <v>0</v>
      </c>
      <c r="AQ93">
        <v>0</v>
      </c>
      <c r="AR93">
        <v>0</v>
      </c>
      <c r="AS93" t="s">
        <v>5</v>
      </c>
      <c r="AT93">
        <v>0.53333299999999995</v>
      </c>
      <c r="AU93" t="s">
        <v>5</v>
      </c>
      <c r="AV93">
        <v>0</v>
      </c>
      <c r="AW93">
        <v>1</v>
      </c>
      <c r="AX93">
        <v>-1</v>
      </c>
      <c r="AY93">
        <v>0</v>
      </c>
      <c r="AZ93">
        <v>0</v>
      </c>
      <c r="BA93" t="s">
        <v>5</v>
      </c>
      <c r="BB93">
        <v>0</v>
      </c>
      <c r="BC93">
        <v>0</v>
      </c>
      <c r="BD93">
        <v>0</v>
      </c>
      <c r="BE93">
        <v>0</v>
      </c>
      <c r="BF93">
        <v>0</v>
      </c>
      <c r="BG93">
        <v>0</v>
      </c>
      <c r="BH93">
        <v>0</v>
      </c>
      <c r="BI93">
        <v>0</v>
      </c>
      <c r="BJ93">
        <v>0</v>
      </c>
      <c r="BK93">
        <v>0</v>
      </c>
      <c r="BL93">
        <v>0</v>
      </c>
      <c r="BM93">
        <v>0</v>
      </c>
      <c r="BN93">
        <v>0</v>
      </c>
      <c r="BO93">
        <v>0</v>
      </c>
      <c r="BP93">
        <v>0</v>
      </c>
      <c r="BQ93">
        <v>0</v>
      </c>
      <c r="BR93">
        <v>0</v>
      </c>
      <c r="BS93">
        <v>0</v>
      </c>
      <c r="BT93">
        <v>0</v>
      </c>
      <c r="BU93">
        <v>0</v>
      </c>
      <c r="BV93">
        <v>0</v>
      </c>
      <c r="BW93">
        <v>0</v>
      </c>
      <c r="CX93">
        <f>Y93*Source!I303</f>
        <v>0</v>
      </c>
      <c r="CY93">
        <f>AA93</f>
        <v>28833</v>
      </c>
      <c r="CZ93">
        <f>AE93</f>
        <v>28833</v>
      </c>
      <c r="DA93">
        <f>AI93</f>
        <v>1</v>
      </c>
      <c r="DB93">
        <f>ROUND(ROUND(AT93*CZ93,2),1)</f>
        <v>15377.6</v>
      </c>
      <c r="DC93">
        <f>ROUND(ROUND(AT93*AG93,2),1)</f>
        <v>0</v>
      </c>
    </row>
    <row r="94" spans="1:107" x14ac:dyDescent="0.2">
      <c r="A94">
        <f>ROW(Source!A306)</f>
        <v>306</v>
      </c>
      <c r="B94">
        <v>47538294</v>
      </c>
      <c r="C94">
        <v>47539253</v>
      </c>
      <c r="D94">
        <v>44457668</v>
      </c>
      <c r="E94">
        <v>52</v>
      </c>
      <c r="F94">
        <v>1</v>
      </c>
      <c r="G94">
        <v>1</v>
      </c>
      <c r="H94">
        <v>1</v>
      </c>
      <c r="I94" t="s">
        <v>499</v>
      </c>
      <c r="J94" t="s">
        <v>5</v>
      </c>
      <c r="K94" t="s">
        <v>500</v>
      </c>
      <c r="L94">
        <v>1191</v>
      </c>
      <c r="N94">
        <v>1013</v>
      </c>
      <c r="O94" t="s">
        <v>413</v>
      </c>
      <c r="P94" t="s">
        <v>413</v>
      </c>
      <c r="Q94">
        <v>1</v>
      </c>
      <c r="W94">
        <v>0</v>
      </c>
      <c r="X94">
        <v>-784637506</v>
      </c>
      <c r="Y94">
        <v>77.164999999999992</v>
      </c>
      <c r="AA94">
        <v>0</v>
      </c>
      <c r="AB94">
        <v>0</v>
      </c>
      <c r="AC94">
        <v>0</v>
      </c>
      <c r="AD94">
        <v>8.74</v>
      </c>
      <c r="AE94">
        <v>0</v>
      </c>
      <c r="AF94">
        <v>0</v>
      </c>
      <c r="AG94">
        <v>0</v>
      </c>
      <c r="AH94">
        <v>8.74</v>
      </c>
      <c r="AI94">
        <v>1</v>
      </c>
      <c r="AJ94">
        <v>1</v>
      </c>
      <c r="AK94">
        <v>1</v>
      </c>
      <c r="AL94">
        <v>1</v>
      </c>
      <c r="AN94">
        <v>0</v>
      </c>
      <c r="AO94">
        <v>1</v>
      </c>
      <c r="AP94">
        <v>1</v>
      </c>
      <c r="AQ94">
        <v>0</v>
      </c>
      <c r="AR94">
        <v>0</v>
      </c>
      <c r="AS94" t="s">
        <v>5</v>
      </c>
      <c r="AT94">
        <v>67.099999999999994</v>
      </c>
      <c r="AU94" t="s">
        <v>128</v>
      </c>
      <c r="AV94">
        <v>1</v>
      </c>
      <c r="AW94">
        <v>2</v>
      </c>
      <c r="AX94">
        <v>47539261</v>
      </c>
      <c r="AY94">
        <v>1</v>
      </c>
      <c r="AZ94">
        <v>0</v>
      </c>
      <c r="BA94">
        <v>95</v>
      </c>
      <c r="BB94">
        <v>0</v>
      </c>
      <c r="BC94">
        <v>0</v>
      </c>
      <c r="BD94">
        <v>0</v>
      </c>
      <c r="BE94">
        <v>0</v>
      </c>
      <c r="BF94">
        <v>0</v>
      </c>
      <c r="BG94">
        <v>0</v>
      </c>
      <c r="BH94">
        <v>0</v>
      </c>
      <c r="BI94">
        <v>0</v>
      </c>
      <c r="BJ94">
        <v>0</v>
      </c>
      <c r="BK94">
        <v>0</v>
      </c>
      <c r="BL94">
        <v>0</v>
      </c>
      <c r="BM94">
        <v>0</v>
      </c>
      <c r="BN94">
        <v>0</v>
      </c>
      <c r="BO94">
        <v>0</v>
      </c>
      <c r="BP94">
        <v>0</v>
      </c>
      <c r="BQ94">
        <v>0</v>
      </c>
      <c r="BR94">
        <v>0</v>
      </c>
      <c r="BS94">
        <v>0</v>
      </c>
      <c r="BT94">
        <v>0</v>
      </c>
      <c r="BU94">
        <v>0</v>
      </c>
      <c r="BV94">
        <v>0</v>
      </c>
      <c r="BW94">
        <v>0</v>
      </c>
      <c r="CX94">
        <f>Y94*Source!I306</f>
        <v>0</v>
      </c>
      <c r="CY94">
        <f>AD94</f>
        <v>8.74</v>
      </c>
      <c r="CZ94">
        <f>AH94</f>
        <v>8.74</v>
      </c>
      <c r="DA94">
        <f>AL94</f>
        <v>1</v>
      </c>
      <c r="DB94">
        <f>ROUND((ROUND(AT94*CZ94,2)*1.15),1)</f>
        <v>674.4</v>
      </c>
      <c r="DC94">
        <f>ROUND((ROUND(AT94*AG94,2)*1.15),1)</f>
        <v>0</v>
      </c>
    </row>
    <row r="95" spans="1:107" x14ac:dyDescent="0.2">
      <c r="A95">
        <f>ROW(Source!A306)</f>
        <v>306</v>
      </c>
      <c r="B95">
        <v>47538294</v>
      </c>
      <c r="C95">
        <v>47539253</v>
      </c>
      <c r="D95">
        <v>44457864</v>
      </c>
      <c r="E95">
        <v>52</v>
      </c>
      <c r="F95">
        <v>1</v>
      </c>
      <c r="G95">
        <v>1</v>
      </c>
      <c r="H95">
        <v>1</v>
      </c>
      <c r="I95" t="s">
        <v>416</v>
      </c>
      <c r="J95" t="s">
        <v>5</v>
      </c>
      <c r="K95" t="s">
        <v>417</v>
      </c>
      <c r="L95">
        <v>1191</v>
      </c>
      <c r="N95">
        <v>1013</v>
      </c>
      <c r="O95" t="s">
        <v>413</v>
      </c>
      <c r="P95" t="s">
        <v>413</v>
      </c>
      <c r="Q95">
        <v>1</v>
      </c>
      <c r="W95">
        <v>0</v>
      </c>
      <c r="X95">
        <v>-1417349443</v>
      </c>
      <c r="Y95">
        <v>3.32</v>
      </c>
      <c r="AA95">
        <v>0</v>
      </c>
      <c r="AB95">
        <v>0</v>
      </c>
      <c r="AC95">
        <v>0</v>
      </c>
      <c r="AD95">
        <v>0</v>
      </c>
      <c r="AE95">
        <v>0</v>
      </c>
      <c r="AF95">
        <v>0</v>
      </c>
      <c r="AG95">
        <v>0</v>
      </c>
      <c r="AH95">
        <v>0</v>
      </c>
      <c r="AI95">
        <v>1</v>
      </c>
      <c r="AJ95">
        <v>1</v>
      </c>
      <c r="AK95">
        <v>1</v>
      </c>
      <c r="AL95">
        <v>1</v>
      </c>
      <c r="AN95">
        <v>0</v>
      </c>
      <c r="AO95">
        <v>1</v>
      </c>
      <c r="AP95">
        <v>0</v>
      </c>
      <c r="AQ95">
        <v>0</v>
      </c>
      <c r="AR95">
        <v>0</v>
      </c>
      <c r="AS95" t="s">
        <v>5</v>
      </c>
      <c r="AT95">
        <v>3.32</v>
      </c>
      <c r="AU95" t="s">
        <v>5</v>
      </c>
      <c r="AV95">
        <v>2</v>
      </c>
      <c r="AW95">
        <v>2</v>
      </c>
      <c r="AX95">
        <v>47539262</v>
      </c>
      <c r="AY95">
        <v>1</v>
      </c>
      <c r="AZ95">
        <v>2048</v>
      </c>
      <c r="BA95">
        <v>96</v>
      </c>
      <c r="BB95">
        <v>0</v>
      </c>
      <c r="BC95">
        <v>0</v>
      </c>
      <c r="BD95">
        <v>0</v>
      </c>
      <c r="BE95">
        <v>0</v>
      </c>
      <c r="BF95">
        <v>0</v>
      </c>
      <c r="BG95">
        <v>0</v>
      </c>
      <c r="BH95">
        <v>0</v>
      </c>
      <c r="BI95">
        <v>0</v>
      </c>
      <c r="BJ95">
        <v>0</v>
      </c>
      <c r="BK95">
        <v>0</v>
      </c>
      <c r="BL95">
        <v>0</v>
      </c>
      <c r="BM95">
        <v>0</v>
      </c>
      <c r="BN95">
        <v>0</v>
      </c>
      <c r="BO95">
        <v>0</v>
      </c>
      <c r="BP95">
        <v>0</v>
      </c>
      <c r="BQ95">
        <v>0</v>
      </c>
      <c r="BR95">
        <v>0</v>
      </c>
      <c r="BS95">
        <v>0</v>
      </c>
      <c r="BT95">
        <v>0</v>
      </c>
      <c r="BU95">
        <v>0</v>
      </c>
      <c r="BV95">
        <v>0</v>
      </c>
      <c r="BW95">
        <v>0</v>
      </c>
      <c r="CX95">
        <f>Y95*Source!I306</f>
        <v>0</v>
      </c>
      <c r="CY95">
        <f>AD95</f>
        <v>0</v>
      </c>
      <c r="CZ95">
        <f>AH95</f>
        <v>0</v>
      </c>
      <c r="DA95">
        <f>AL95</f>
        <v>1</v>
      </c>
      <c r="DB95">
        <f>ROUND(ROUND(AT95*CZ95,2),1)</f>
        <v>0</v>
      </c>
      <c r="DC95">
        <f>ROUND(ROUND(AT95*AG95,2),1)</f>
        <v>0</v>
      </c>
    </row>
    <row r="96" spans="1:107" x14ac:dyDescent="0.2">
      <c r="A96">
        <f>ROW(Source!A306)</f>
        <v>306</v>
      </c>
      <c r="B96">
        <v>47538294</v>
      </c>
      <c r="C96">
        <v>47539253</v>
      </c>
      <c r="D96">
        <v>44674406</v>
      </c>
      <c r="E96">
        <v>1</v>
      </c>
      <c r="F96">
        <v>1</v>
      </c>
      <c r="G96">
        <v>1</v>
      </c>
      <c r="H96">
        <v>2</v>
      </c>
      <c r="I96" t="s">
        <v>463</v>
      </c>
      <c r="J96" t="s">
        <v>464</v>
      </c>
      <c r="K96" t="s">
        <v>465</v>
      </c>
      <c r="L96">
        <v>1368</v>
      </c>
      <c r="N96">
        <v>1011</v>
      </c>
      <c r="O96" t="s">
        <v>421</v>
      </c>
      <c r="P96" t="s">
        <v>421</v>
      </c>
      <c r="Q96">
        <v>1</v>
      </c>
      <c r="W96">
        <v>0</v>
      </c>
      <c r="X96">
        <v>-1587540238</v>
      </c>
      <c r="Y96">
        <v>1.575</v>
      </c>
      <c r="AA96">
        <v>0</v>
      </c>
      <c r="AB96">
        <v>1023.6</v>
      </c>
      <c r="AC96">
        <v>443.21</v>
      </c>
      <c r="AD96">
        <v>0</v>
      </c>
      <c r="AE96">
        <v>0</v>
      </c>
      <c r="AF96">
        <v>115.4</v>
      </c>
      <c r="AG96">
        <v>13.5</v>
      </c>
      <c r="AH96">
        <v>0</v>
      </c>
      <c r="AI96">
        <v>1</v>
      </c>
      <c r="AJ96">
        <v>8.8699999999999992</v>
      </c>
      <c r="AK96">
        <v>32.83</v>
      </c>
      <c r="AL96">
        <v>1</v>
      </c>
      <c r="AN96">
        <v>0</v>
      </c>
      <c r="AO96">
        <v>1</v>
      </c>
      <c r="AP96">
        <v>1</v>
      </c>
      <c r="AQ96">
        <v>0</v>
      </c>
      <c r="AR96">
        <v>0</v>
      </c>
      <c r="AS96" t="s">
        <v>5</v>
      </c>
      <c r="AT96">
        <v>1.26</v>
      </c>
      <c r="AU96" t="s">
        <v>127</v>
      </c>
      <c r="AV96">
        <v>0</v>
      </c>
      <c r="AW96">
        <v>2</v>
      </c>
      <c r="AX96">
        <v>47539263</v>
      </c>
      <c r="AY96">
        <v>1</v>
      </c>
      <c r="AZ96">
        <v>0</v>
      </c>
      <c r="BA96">
        <v>97</v>
      </c>
      <c r="BB96">
        <v>0</v>
      </c>
      <c r="BC96">
        <v>0</v>
      </c>
      <c r="BD96">
        <v>0</v>
      </c>
      <c r="BE96">
        <v>0</v>
      </c>
      <c r="BF96">
        <v>0</v>
      </c>
      <c r="BG96">
        <v>0</v>
      </c>
      <c r="BH96">
        <v>0</v>
      </c>
      <c r="BI96">
        <v>0</v>
      </c>
      <c r="BJ96">
        <v>0</v>
      </c>
      <c r="BK96">
        <v>0</v>
      </c>
      <c r="BL96">
        <v>0</v>
      </c>
      <c r="BM96">
        <v>0</v>
      </c>
      <c r="BN96">
        <v>0</v>
      </c>
      <c r="BO96">
        <v>0</v>
      </c>
      <c r="BP96">
        <v>0</v>
      </c>
      <c r="BQ96">
        <v>0</v>
      </c>
      <c r="BR96">
        <v>0</v>
      </c>
      <c r="BS96">
        <v>0</v>
      </c>
      <c r="BT96">
        <v>0</v>
      </c>
      <c r="BU96">
        <v>0</v>
      </c>
      <c r="BV96">
        <v>0</v>
      </c>
      <c r="BW96">
        <v>0</v>
      </c>
      <c r="CX96">
        <f>Y96*Source!I306</f>
        <v>0</v>
      </c>
      <c r="CY96">
        <f>AB96</f>
        <v>1023.6</v>
      </c>
      <c r="CZ96">
        <f>AF96</f>
        <v>115.4</v>
      </c>
      <c r="DA96">
        <f>AJ96</f>
        <v>8.8699999999999992</v>
      </c>
      <c r="DB96">
        <f>ROUND((ROUND(AT96*CZ96,2)*1.25),1)</f>
        <v>181.8</v>
      </c>
      <c r="DC96">
        <f>ROUND((ROUND(AT96*AG96,2)*1.25),1)</f>
        <v>21.3</v>
      </c>
    </row>
    <row r="97" spans="1:107" x14ac:dyDescent="0.2">
      <c r="A97">
        <f>ROW(Source!A306)</f>
        <v>306</v>
      </c>
      <c r="B97">
        <v>47538294</v>
      </c>
      <c r="C97">
        <v>47539253</v>
      </c>
      <c r="D97">
        <v>44675658</v>
      </c>
      <c r="E97">
        <v>1</v>
      </c>
      <c r="F97">
        <v>1</v>
      </c>
      <c r="G97">
        <v>1</v>
      </c>
      <c r="H97">
        <v>2</v>
      </c>
      <c r="I97" t="s">
        <v>434</v>
      </c>
      <c r="J97" t="s">
        <v>435</v>
      </c>
      <c r="K97" t="s">
        <v>436</v>
      </c>
      <c r="L97">
        <v>1368</v>
      </c>
      <c r="N97">
        <v>1011</v>
      </c>
      <c r="O97" t="s">
        <v>421</v>
      </c>
      <c r="P97" t="s">
        <v>421</v>
      </c>
      <c r="Q97">
        <v>1</v>
      </c>
      <c r="W97">
        <v>0</v>
      </c>
      <c r="X97">
        <v>-922938010</v>
      </c>
      <c r="Y97">
        <v>2.5750000000000002</v>
      </c>
      <c r="AA97">
        <v>0</v>
      </c>
      <c r="AB97">
        <v>795.09</v>
      </c>
      <c r="AC97">
        <v>380.83</v>
      </c>
      <c r="AD97">
        <v>0</v>
      </c>
      <c r="AE97">
        <v>0</v>
      </c>
      <c r="AF97">
        <v>65.709999999999994</v>
      </c>
      <c r="AG97">
        <v>11.6</v>
      </c>
      <c r="AH97">
        <v>0</v>
      </c>
      <c r="AI97">
        <v>1</v>
      </c>
      <c r="AJ97">
        <v>12.1</v>
      </c>
      <c r="AK97">
        <v>32.83</v>
      </c>
      <c r="AL97">
        <v>1</v>
      </c>
      <c r="AN97">
        <v>0</v>
      </c>
      <c r="AO97">
        <v>1</v>
      </c>
      <c r="AP97">
        <v>1</v>
      </c>
      <c r="AQ97">
        <v>0</v>
      </c>
      <c r="AR97">
        <v>0</v>
      </c>
      <c r="AS97" t="s">
        <v>5</v>
      </c>
      <c r="AT97">
        <v>2.06</v>
      </c>
      <c r="AU97" t="s">
        <v>127</v>
      </c>
      <c r="AV97">
        <v>0</v>
      </c>
      <c r="AW97">
        <v>2</v>
      </c>
      <c r="AX97">
        <v>47539264</v>
      </c>
      <c r="AY97">
        <v>1</v>
      </c>
      <c r="AZ97">
        <v>0</v>
      </c>
      <c r="BA97">
        <v>98</v>
      </c>
      <c r="BB97">
        <v>0</v>
      </c>
      <c r="BC97">
        <v>0</v>
      </c>
      <c r="BD97">
        <v>0</v>
      </c>
      <c r="BE97">
        <v>0</v>
      </c>
      <c r="BF97">
        <v>0</v>
      </c>
      <c r="BG97">
        <v>0</v>
      </c>
      <c r="BH97">
        <v>0</v>
      </c>
      <c r="BI97">
        <v>0</v>
      </c>
      <c r="BJ97">
        <v>0</v>
      </c>
      <c r="BK97">
        <v>0</v>
      </c>
      <c r="BL97">
        <v>0</v>
      </c>
      <c r="BM97">
        <v>0</v>
      </c>
      <c r="BN97">
        <v>0</v>
      </c>
      <c r="BO97">
        <v>0</v>
      </c>
      <c r="BP97">
        <v>0</v>
      </c>
      <c r="BQ97">
        <v>0</v>
      </c>
      <c r="BR97">
        <v>0</v>
      </c>
      <c r="BS97">
        <v>0</v>
      </c>
      <c r="BT97">
        <v>0</v>
      </c>
      <c r="BU97">
        <v>0</v>
      </c>
      <c r="BV97">
        <v>0</v>
      </c>
      <c r="BW97">
        <v>0</v>
      </c>
      <c r="CX97">
        <f>Y97*Source!I306</f>
        <v>0</v>
      </c>
      <c r="CY97">
        <f>AB97</f>
        <v>795.09</v>
      </c>
      <c r="CZ97">
        <f>AF97</f>
        <v>65.709999999999994</v>
      </c>
      <c r="DA97">
        <f>AJ97</f>
        <v>12.1</v>
      </c>
      <c r="DB97">
        <f>ROUND((ROUND(AT97*CZ97,2)*1.25),1)</f>
        <v>169.2</v>
      </c>
      <c r="DC97">
        <f>ROUND((ROUND(AT97*AG97,2)*1.25),1)</f>
        <v>29.9</v>
      </c>
    </row>
    <row r="98" spans="1:107" x14ac:dyDescent="0.2">
      <c r="A98">
        <f>ROW(Source!A306)</f>
        <v>306</v>
      </c>
      <c r="B98">
        <v>47538294</v>
      </c>
      <c r="C98">
        <v>47539253</v>
      </c>
      <c r="D98">
        <v>44474051</v>
      </c>
      <c r="E98">
        <v>1</v>
      </c>
      <c r="F98">
        <v>1</v>
      </c>
      <c r="G98">
        <v>1</v>
      </c>
      <c r="H98">
        <v>3</v>
      </c>
      <c r="I98" t="s">
        <v>521</v>
      </c>
      <c r="J98" t="s">
        <v>522</v>
      </c>
      <c r="K98" t="s">
        <v>523</v>
      </c>
      <c r="L98">
        <v>1348</v>
      </c>
      <c r="N98">
        <v>1009</v>
      </c>
      <c r="O98" t="s">
        <v>28</v>
      </c>
      <c r="P98" t="s">
        <v>28</v>
      </c>
      <c r="Q98">
        <v>1000</v>
      </c>
      <c r="W98">
        <v>0</v>
      </c>
      <c r="X98">
        <v>1946717098</v>
      </c>
      <c r="Y98">
        <v>3.3999999999999998E-3</v>
      </c>
      <c r="AA98">
        <v>97141.58</v>
      </c>
      <c r="AB98">
        <v>0</v>
      </c>
      <c r="AC98">
        <v>0</v>
      </c>
      <c r="AD98">
        <v>0</v>
      </c>
      <c r="AE98">
        <v>11978</v>
      </c>
      <c r="AF98">
        <v>0</v>
      </c>
      <c r="AG98">
        <v>0</v>
      </c>
      <c r="AH98">
        <v>0</v>
      </c>
      <c r="AI98">
        <v>8.11</v>
      </c>
      <c r="AJ98">
        <v>1</v>
      </c>
      <c r="AK98">
        <v>1</v>
      </c>
      <c r="AL98">
        <v>1</v>
      </c>
      <c r="AN98">
        <v>0</v>
      </c>
      <c r="AO98">
        <v>1</v>
      </c>
      <c r="AP98">
        <v>0</v>
      </c>
      <c r="AQ98">
        <v>0</v>
      </c>
      <c r="AR98">
        <v>0</v>
      </c>
      <c r="AS98" t="s">
        <v>5</v>
      </c>
      <c r="AT98">
        <v>3.3999999999999998E-3</v>
      </c>
      <c r="AU98" t="s">
        <v>5</v>
      </c>
      <c r="AV98">
        <v>0</v>
      </c>
      <c r="AW98">
        <v>2</v>
      </c>
      <c r="AX98">
        <v>47539266</v>
      </c>
      <c r="AY98">
        <v>1</v>
      </c>
      <c r="AZ98">
        <v>0</v>
      </c>
      <c r="BA98">
        <v>100</v>
      </c>
      <c r="BB98">
        <v>0</v>
      </c>
      <c r="BC98">
        <v>0</v>
      </c>
      <c r="BD98">
        <v>0</v>
      </c>
      <c r="BE98">
        <v>0</v>
      </c>
      <c r="BF98">
        <v>0</v>
      </c>
      <c r="BG98">
        <v>0</v>
      </c>
      <c r="BH98">
        <v>0</v>
      </c>
      <c r="BI98">
        <v>0</v>
      </c>
      <c r="BJ98">
        <v>0</v>
      </c>
      <c r="BK98">
        <v>0</v>
      </c>
      <c r="BL98">
        <v>0</v>
      </c>
      <c r="BM98">
        <v>0</v>
      </c>
      <c r="BN98">
        <v>0</v>
      </c>
      <c r="BO98">
        <v>0</v>
      </c>
      <c r="BP98">
        <v>0</v>
      </c>
      <c r="BQ98">
        <v>0</v>
      </c>
      <c r="BR98">
        <v>0</v>
      </c>
      <c r="BS98">
        <v>0</v>
      </c>
      <c r="BT98">
        <v>0</v>
      </c>
      <c r="BU98">
        <v>0</v>
      </c>
      <c r="BV98">
        <v>0</v>
      </c>
      <c r="BW98">
        <v>0</v>
      </c>
      <c r="CX98">
        <f>Y98*Source!I306</f>
        <v>0</v>
      </c>
      <c r="CY98">
        <f>AA98</f>
        <v>97141.58</v>
      </c>
      <c r="CZ98">
        <f>AE98</f>
        <v>11978</v>
      </c>
      <c r="DA98">
        <f>AI98</f>
        <v>8.11</v>
      </c>
      <c r="DB98">
        <f>ROUND(ROUND(AT98*CZ98,2),1)</f>
        <v>40.700000000000003</v>
      </c>
      <c r="DC98">
        <f>ROUND(ROUND(AT98*AG98,2),1)</f>
        <v>0</v>
      </c>
    </row>
    <row r="99" spans="1:107" x14ac:dyDescent="0.2">
      <c r="A99">
        <f>ROW(Source!A306)</f>
        <v>306</v>
      </c>
      <c r="B99">
        <v>47538294</v>
      </c>
      <c r="C99">
        <v>47539253</v>
      </c>
      <c r="D99">
        <v>0</v>
      </c>
      <c r="E99">
        <v>0</v>
      </c>
      <c r="F99">
        <v>1</v>
      </c>
      <c r="G99">
        <v>1</v>
      </c>
      <c r="H99">
        <v>3</v>
      </c>
      <c r="I99" t="s">
        <v>199</v>
      </c>
      <c r="J99" t="s">
        <v>5</v>
      </c>
      <c r="K99" t="s">
        <v>219</v>
      </c>
      <c r="L99">
        <v>1371</v>
      </c>
      <c r="N99">
        <v>1013</v>
      </c>
      <c r="O99" t="s">
        <v>201</v>
      </c>
      <c r="P99" t="s">
        <v>201</v>
      </c>
      <c r="Q99">
        <v>1</v>
      </c>
      <c r="W99">
        <v>0</v>
      </c>
      <c r="X99">
        <v>-551184703</v>
      </c>
      <c r="Y99">
        <v>71.428571000000005</v>
      </c>
      <c r="AA99">
        <v>18589.3</v>
      </c>
      <c r="AB99">
        <v>0</v>
      </c>
      <c r="AC99">
        <v>0</v>
      </c>
      <c r="AD99">
        <v>0</v>
      </c>
      <c r="AE99">
        <v>18589.3</v>
      </c>
      <c r="AF99">
        <v>0</v>
      </c>
      <c r="AG99">
        <v>0</v>
      </c>
      <c r="AH99">
        <v>0</v>
      </c>
      <c r="AI99">
        <v>1</v>
      </c>
      <c r="AJ99">
        <v>1</v>
      </c>
      <c r="AK99">
        <v>1</v>
      </c>
      <c r="AL99">
        <v>1</v>
      </c>
      <c r="AN99">
        <v>1</v>
      </c>
      <c r="AO99">
        <v>0</v>
      </c>
      <c r="AP99">
        <v>0</v>
      </c>
      <c r="AQ99">
        <v>0</v>
      </c>
      <c r="AR99">
        <v>0</v>
      </c>
      <c r="AS99" t="s">
        <v>5</v>
      </c>
      <c r="AT99">
        <v>71.428571000000005</v>
      </c>
      <c r="AU99" t="s">
        <v>5</v>
      </c>
      <c r="AV99">
        <v>0</v>
      </c>
      <c r="AW99">
        <v>1</v>
      </c>
      <c r="AX99">
        <v>-1</v>
      </c>
      <c r="AY99">
        <v>0</v>
      </c>
      <c r="AZ99">
        <v>0</v>
      </c>
      <c r="BA99" t="s">
        <v>5</v>
      </c>
      <c r="BB99">
        <v>0</v>
      </c>
      <c r="BC99">
        <v>0</v>
      </c>
      <c r="BD99">
        <v>0</v>
      </c>
      <c r="BE99">
        <v>0</v>
      </c>
      <c r="BF99">
        <v>0</v>
      </c>
      <c r="BG99">
        <v>0</v>
      </c>
      <c r="BH99">
        <v>0</v>
      </c>
      <c r="BI99">
        <v>0</v>
      </c>
      <c r="BJ99">
        <v>0</v>
      </c>
      <c r="BK99">
        <v>0</v>
      </c>
      <c r="BL99">
        <v>0</v>
      </c>
      <c r="BM99">
        <v>0</v>
      </c>
      <c r="BN99">
        <v>0</v>
      </c>
      <c r="BO99">
        <v>0</v>
      </c>
      <c r="BP99">
        <v>0</v>
      </c>
      <c r="BQ99">
        <v>0</v>
      </c>
      <c r="BR99">
        <v>0</v>
      </c>
      <c r="BS99">
        <v>0</v>
      </c>
      <c r="BT99">
        <v>0</v>
      </c>
      <c r="BU99">
        <v>0</v>
      </c>
      <c r="BV99">
        <v>0</v>
      </c>
      <c r="BW99">
        <v>0</v>
      </c>
      <c r="CX99">
        <f>Y99*Source!I306</f>
        <v>0</v>
      </c>
      <c r="CY99">
        <f>AA99</f>
        <v>18589.3</v>
      </c>
      <c r="CZ99">
        <f>AE99</f>
        <v>18589.3</v>
      </c>
      <c r="DA99">
        <f>AI99</f>
        <v>1</v>
      </c>
      <c r="DB99">
        <f>ROUND(ROUND(AT99*CZ99,2),1)</f>
        <v>1327807.1000000001</v>
      </c>
      <c r="DC99">
        <f>ROUND(ROUND(AT99*AG99,2),1)</f>
        <v>0</v>
      </c>
    </row>
    <row r="100" spans="1:107" x14ac:dyDescent="0.2">
      <c r="A100">
        <f>ROW(Source!A306)</f>
        <v>306</v>
      </c>
      <c r="B100">
        <v>47538294</v>
      </c>
      <c r="C100">
        <v>47539253</v>
      </c>
      <c r="D100">
        <v>0</v>
      </c>
      <c r="E100">
        <v>0</v>
      </c>
      <c r="F100">
        <v>1</v>
      </c>
      <c r="G100">
        <v>1</v>
      </c>
      <c r="H100">
        <v>3</v>
      </c>
      <c r="I100" t="s">
        <v>199</v>
      </c>
      <c r="J100" t="s">
        <v>5</v>
      </c>
      <c r="K100" t="s">
        <v>222</v>
      </c>
      <c r="L100">
        <v>1371</v>
      </c>
      <c r="N100">
        <v>1013</v>
      </c>
      <c r="O100" t="s">
        <v>201</v>
      </c>
      <c r="P100" t="s">
        <v>201</v>
      </c>
      <c r="Q100">
        <v>1</v>
      </c>
      <c r="W100">
        <v>0</v>
      </c>
      <c r="X100">
        <v>2022468082</v>
      </c>
      <c r="Y100">
        <v>71.428571000000005</v>
      </c>
      <c r="AA100">
        <v>1010</v>
      </c>
      <c r="AB100">
        <v>0</v>
      </c>
      <c r="AC100">
        <v>0</v>
      </c>
      <c r="AD100">
        <v>0</v>
      </c>
      <c r="AE100">
        <v>1010</v>
      </c>
      <c r="AF100">
        <v>0</v>
      </c>
      <c r="AG100">
        <v>0</v>
      </c>
      <c r="AH100">
        <v>0</v>
      </c>
      <c r="AI100">
        <v>1</v>
      </c>
      <c r="AJ100">
        <v>1</v>
      </c>
      <c r="AK100">
        <v>1</v>
      </c>
      <c r="AL100">
        <v>1</v>
      </c>
      <c r="AN100">
        <v>0</v>
      </c>
      <c r="AO100">
        <v>0</v>
      </c>
      <c r="AP100">
        <v>0</v>
      </c>
      <c r="AQ100">
        <v>0</v>
      </c>
      <c r="AR100">
        <v>0</v>
      </c>
      <c r="AS100" t="s">
        <v>5</v>
      </c>
      <c r="AT100">
        <v>71.428571000000005</v>
      </c>
      <c r="AU100" t="s">
        <v>5</v>
      </c>
      <c r="AV100">
        <v>0</v>
      </c>
      <c r="AW100">
        <v>1</v>
      </c>
      <c r="AX100">
        <v>-1</v>
      </c>
      <c r="AY100">
        <v>0</v>
      </c>
      <c r="AZ100">
        <v>0</v>
      </c>
      <c r="BA100" t="s">
        <v>5</v>
      </c>
      <c r="BB100">
        <v>0</v>
      </c>
      <c r="BC100">
        <v>0</v>
      </c>
      <c r="BD100">
        <v>0</v>
      </c>
      <c r="BE100">
        <v>0</v>
      </c>
      <c r="BF100">
        <v>0</v>
      </c>
      <c r="BG100">
        <v>0</v>
      </c>
      <c r="BH100">
        <v>0</v>
      </c>
      <c r="BI100">
        <v>0</v>
      </c>
      <c r="BJ100">
        <v>0</v>
      </c>
      <c r="BK100">
        <v>0</v>
      </c>
      <c r="BL100">
        <v>0</v>
      </c>
      <c r="BM100">
        <v>0</v>
      </c>
      <c r="BN100">
        <v>0</v>
      </c>
      <c r="BO100">
        <v>0</v>
      </c>
      <c r="BP100">
        <v>0</v>
      </c>
      <c r="BQ100">
        <v>0</v>
      </c>
      <c r="BR100">
        <v>0</v>
      </c>
      <c r="BS100">
        <v>0</v>
      </c>
      <c r="BT100">
        <v>0</v>
      </c>
      <c r="BU100">
        <v>0</v>
      </c>
      <c r="BV100">
        <v>0</v>
      </c>
      <c r="BW100">
        <v>0</v>
      </c>
      <c r="CX100">
        <f>Y100*Source!I306</f>
        <v>0</v>
      </c>
      <c r="CY100">
        <f>AA100</f>
        <v>1010</v>
      </c>
      <c r="CZ100">
        <f>AE100</f>
        <v>1010</v>
      </c>
      <c r="DA100">
        <f>AI100</f>
        <v>1</v>
      </c>
      <c r="DB100">
        <f>ROUND(ROUND(AT100*CZ100,2),1)</f>
        <v>72142.899999999994</v>
      </c>
      <c r="DC100">
        <f>ROUND(ROUND(AT100*AG100,2),1)</f>
        <v>0</v>
      </c>
    </row>
    <row r="101" spans="1:107" x14ac:dyDescent="0.2">
      <c r="A101">
        <f>ROW(Source!A309)</f>
        <v>309</v>
      </c>
      <c r="B101">
        <v>47538294</v>
      </c>
      <c r="C101">
        <v>47539270</v>
      </c>
      <c r="D101">
        <v>44457645</v>
      </c>
      <c r="E101">
        <v>52</v>
      </c>
      <c r="F101">
        <v>1</v>
      </c>
      <c r="G101">
        <v>1</v>
      </c>
      <c r="H101">
        <v>1</v>
      </c>
      <c r="I101" t="s">
        <v>422</v>
      </c>
      <c r="J101" t="s">
        <v>5</v>
      </c>
      <c r="K101" t="s">
        <v>423</v>
      </c>
      <c r="L101">
        <v>1191</v>
      </c>
      <c r="N101">
        <v>1013</v>
      </c>
      <c r="O101" t="s">
        <v>413</v>
      </c>
      <c r="P101" t="s">
        <v>413</v>
      </c>
      <c r="Q101">
        <v>1</v>
      </c>
      <c r="W101">
        <v>0</v>
      </c>
      <c r="X101">
        <v>-509590494</v>
      </c>
      <c r="Y101">
        <v>8.9930000000000003</v>
      </c>
      <c r="AA101">
        <v>0</v>
      </c>
      <c r="AB101">
        <v>0</v>
      </c>
      <c r="AC101">
        <v>0</v>
      </c>
      <c r="AD101">
        <v>8.17</v>
      </c>
      <c r="AE101">
        <v>0</v>
      </c>
      <c r="AF101">
        <v>0</v>
      </c>
      <c r="AG101">
        <v>0</v>
      </c>
      <c r="AH101">
        <v>8.17</v>
      </c>
      <c r="AI101">
        <v>1</v>
      </c>
      <c r="AJ101">
        <v>1</v>
      </c>
      <c r="AK101">
        <v>1</v>
      </c>
      <c r="AL101">
        <v>1</v>
      </c>
      <c r="AN101">
        <v>0</v>
      </c>
      <c r="AO101">
        <v>1</v>
      </c>
      <c r="AP101">
        <v>1</v>
      </c>
      <c r="AQ101">
        <v>0</v>
      </c>
      <c r="AR101">
        <v>0</v>
      </c>
      <c r="AS101" t="s">
        <v>5</v>
      </c>
      <c r="AT101">
        <v>7.82</v>
      </c>
      <c r="AU101" t="s">
        <v>128</v>
      </c>
      <c r="AV101">
        <v>1</v>
      </c>
      <c r="AW101">
        <v>2</v>
      </c>
      <c r="AX101">
        <v>47539276</v>
      </c>
      <c r="AY101">
        <v>1</v>
      </c>
      <c r="AZ101">
        <v>0</v>
      </c>
      <c r="BA101">
        <v>102</v>
      </c>
      <c r="BB101">
        <v>0</v>
      </c>
      <c r="BC101">
        <v>0</v>
      </c>
      <c r="BD101">
        <v>0</v>
      </c>
      <c r="BE101">
        <v>0</v>
      </c>
      <c r="BF101">
        <v>0</v>
      </c>
      <c r="BG101">
        <v>0</v>
      </c>
      <c r="BH101">
        <v>0</v>
      </c>
      <c r="BI101">
        <v>0</v>
      </c>
      <c r="BJ101">
        <v>0</v>
      </c>
      <c r="BK101">
        <v>0</v>
      </c>
      <c r="BL101">
        <v>0</v>
      </c>
      <c r="BM101">
        <v>0</v>
      </c>
      <c r="BN101">
        <v>0</v>
      </c>
      <c r="BO101">
        <v>0</v>
      </c>
      <c r="BP101">
        <v>0</v>
      </c>
      <c r="BQ101">
        <v>0</v>
      </c>
      <c r="BR101">
        <v>0</v>
      </c>
      <c r="BS101">
        <v>0</v>
      </c>
      <c r="BT101">
        <v>0</v>
      </c>
      <c r="BU101">
        <v>0</v>
      </c>
      <c r="BV101">
        <v>0</v>
      </c>
      <c r="BW101">
        <v>0</v>
      </c>
      <c r="CX101">
        <f>Y101*Source!I309</f>
        <v>0</v>
      </c>
      <c r="CY101">
        <f>AD101</f>
        <v>8.17</v>
      </c>
      <c r="CZ101">
        <f>AH101</f>
        <v>8.17</v>
      </c>
      <c r="DA101">
        <f>AL101</f>
        <v>1</v>
      </c>
      <c r="DB101">
        <f>ROUND((ROUND(AT101*CZ101,2)*1.15),1)</f>
        <v>73.5</v>
      </c>
      <c r="DC101">
        <f>ROUND((ROUND(AT101*AG101,2)*1.15),1)</f>
        <v>0</v>
      </c>
    </row>
    <row r="102" spans="1:107" x14ac:dyDescent="0.2">
      <c r="A102">
        <f>ROW(Source!A309)</f>
        <v>309</v>
      </c>
      <c r="B102">
        <v>47538294</v>
      </c>
      <c r="C102">
        <v>47539270</v>
      </c>
      <c r="D102">
        <v>44457864</v>
      </c>
      <c r="E102">
        <v>52</v>
      </c>
      <c r="F102">
        <v>1</v>
      </c>
      <c r="G102">
        <v>1</v>
      </c>
      <c r="H102">
        <v>1</v>
      </c>
      <c r="I102" t="s">
        <v>416</v>
      </c>
      <c r="J102" t="s">
        <v>5</v>
      </c>
      <c r="K102" t="s">
        <v>417</v>
      </c>
      <c r="L102">
        <v>1191</v>
      </c>
      <c r="N102">
        <v>1013</v>
      </c>
      <c r="O102" t="s">
        <v>413</v>
      </c>
      <c r="P102" t="s">
        <v>413</v>
      </c>
      <c r="Q102">
        <v>1</v>
      </c>
      <c r="W102">
        <v>0</v>
      </c>
      <c r="X102">
        <v>-1417349443</v>
      </c>
      <c r="Y102">
        <v>0.04</v>
      </c>
      <c r="AA102">
        <v>0</v>
      </c>
      <c r="AB102">
        <v>0</v>
      </c>
      <c r="AC102">
        <v>0</v>
      </c>
      <c r="AD102">
        <v>0</v>
      </c>
      <c r="AE102">
        <v>0</v>
      </c>
      <c r="AF102">
        <v>0</v>
      </c>
      <c r="AG102">
        <v>0</v>
      </c>
      <c r="AH102">
        <v>0</v>
      </c>
      <c r="AI102">
        <v>1</v>
      </c>
      <c r="AJ102">
        <v>1</v>
      </c>
      <c r="AK102">
        <v>1</v>
      </c>
      <c r="AL102">
        <v>1</v>
      </c>
      <c r="AN102">
        <v>0</v>
      </c>
      <c r="AO102">
        <v>1</v>
      </c>
      <c r="AP102">
        <v>0</v>
      </c>
      <c r="AQ102">
        <v>0</v>
      </c>
      <c r="AR102">
        <v>0</v>
      </c>
      <c r="AS102" t="s">
        <v>5</v>
      </c>
      <c r="AT102">
        <v>0.04</v>
      </c>
      <c r="AU102" t="s">
        <v>5</v>
      </c>
      <c r="AV102">
        <v>2</v>
      </c>
      <c r="AW102">
        <v>2</v>
      </c>
      <c r="AX102">
        <v>47539277</v>
      </c>
      <c r="AY102">
        <v>1</v>
      </c>
      <c r="AZ102">
        <v>2048</v>
      </c>
      <c r="BA102">
        <v>103</v>
      </c>
      <c r="BB102">
        <v>0</v>
      </c>
      <c r="BC102">
        <v>0</v>
      </c>
      <c r="BD102">
        <v>0</v>
      </c>
      <c r="BE102">
        <v>0</v>
      </c>
      <c r="BF102">
        <v>0</v>
      </c>
      <c r="BG102">
        <v>0</v>
      </c>
      <c r="BH102">
        <v>0</v>
      </c>
      <c r="BI102">
        <v>0</v>
      </c>
      <c r="BJ102">
        <v>0</v>
      </c>
      <c r="BK102">
        <v>0</v>
      </c>
      <c r="BL102">
        <v>0</v>
      </c>
      <c r="BM102">
        <v>0</v>
      </c>
      <c r="BN102">
        <v>0</v>
      </c>
      <c r="BO102">
        <v>0</v>
      </c>
      <c r="BP102">
        <v>0</v>
      </c>
      <c r="BQ102">
        <v>0</v>
      </c>
      <c r="BR102">
        <v>0</v>
      </c>
      <c r="BS102">
        <v>0</v>
      </c>
      <c r="BT102">
        <v>0</v>
      </c>
      <c r="BU102">
        <v>0</v>
      </c>
      <c r="BV102">
        <v>0</v>
      </c>
      <c r="BW102">
        <v>0</v>
      </c>
      <c r="CX102">
        <f>Y102*Source!I309</f>
        <v>0</v>
      </c>
      <c r="CY102">
        <f>AD102</f>
        <v>0</v>
      </c>
      <c r="CZ102">
        <f>AH102</f>
        <v>0</v>
      </c>
      <c r="DA102">
        <f>AL102</f>
        <v>1</v>
      </c>
      <c r="DB102">
        <f>ROUND(ROUND(AT102*CZ102,2),1)</f>
        <v>0</v>
      </c>
      <c r="DC102">
        <f>ROUND(ROUND(AT102*AG102,2),1)</f>
        <v>0</v>
      </c>
    </row>
    <row r="103" spans="1:107" x14ac:dyDescent="0.2">
      <c r="A103">
        <f>ROW(Source!A309)</f>
        <v>309</v>
      </c>
      <c r="B103">
        <v>47538294</v>
      </c>
      <c r="C103">
        <v>47539270</v>
      </c>
      <c r="D103">
        <v>44675658</v>
      </c>
      <c r="E103">
        <v>1</v>
      </c>
      <c r="F103">
        <v>1</v>
      </c>
      <c r="G103">
        <v>1</v>
      </c>
      <c r="H103">
        <v>2</v>
      </c>
      <c r="I103" t="s">
        <v>434</v>
      </c>
      <c r="J103" t="s">
        <v>435</v>
      </c>
      <c r="K103" t="s">
        <v>436</v>
      </c>
      <c r="L103">
        <v>1368</v>
      </c>
      <c r="N103">
        <v>1011</v>
      </c>
      <c r="O103" t="s">
        <v>421</v>
      </c>
      <c r="P103" t="s">
        <v>421</v>
      </c>
      <c r="Q103">
        <v>1</v>
      </c>
      <c r="W103">
        <v>0</v>
      </c>
      <c r="X103">
        <v>-922938010</v>
      </c>
      <c r="Y103">
        <v>0.05</v>
      </c>
      <c r="AA103">
        <v>0</v>
      </c>
      <c r="AB103">
        <v>795.09</v>
      </c>
      <c r="AC103">
        <v>380.83</v>
      </c>
      <c r="AD103">
        <v>0</v>
      </c>
      <c r="AE103">
        <v>0</v>
      </c>
      <c r="AF103">
        <v>65.709999999999994</v>
      </c>
      <c r="AG103">
        <v>11.6</v>
      </c>
      <c r="AH103">
        <v>0</v>
      </c>
      <c r="AI103">
        <v>1</v>
      </c>
      <c r="AJ103">
        <v>12.1</v>
      </c>
      <c r="AK103">
        <v>32.83</v>
      </c>
      <c r="AL103">
        <v>1</v>
      </c>
      <c r="AN103">
        <v>0</v>
      </c>
      <c r="AO103">
        <v>1</v>
      </c>
      <c r="AP103">
        <v>1</v>
      </c>
      <c r="AQ103">
        <v>0</v>
      </c>
      <c r="AR103">
        <v>0</v>
      </c>
      <c r="AS103" t="s">
        <v>5</v>
      </c>
      <c r="AT103">
        <v>0.04</v>
      </c>
      <c r="AU103" t="s">
        <v>127</v>
      </c>
      <c r="AV103">
        <v>0</v>
      </c>
      <c r="AW103">
        <v>2</v>
      </c>
      <c r="AX103">
        <v>47539278</v>
      </c>
      <c r="AY103">
        <v>1</v>
      </c>
      <c r="AZ103">
        <v>0</v>
      </c>
      <c r="BA103">
        <v>104</v>
      </c>
      <c r="BB103">
        <v>0</v>
      </c>
      <c r="BC103">
        <v>0</v>
      </c>
      <c r="BD103">
        <v>0</v>
      </c>
      <c r="BE103">
        <v>0</v>
      </c>
      <c r="BF103">
        <v>0</v>
      </c>
      <c r="BG103">
        <v>0</v>
      </c>
      <c r="BH103">
        <v>0</v>
      </c>
      <c r="BI103">
        <v>0</v>
      </c>
      <c r="BJ103">
        <v>0</v>
      </c>
      <c r="BK103">
        <v>0</v>
      </c>
      <c r="BL103">
        <v>0</v>
      </c>
      <c r="BM103">
        <v>0</v>
      </c>
      <c r="BN103">
        <v>0</v>
      </c>
      <c r="BO103">
        <v>0</v>
      </c>
      <c r="BP103">
        <v>0</v>
      </c>
      <c r="BQ103">
        <v>0</v>
      </c>
      <c r="BR103">
        <v>0</v>
      </c>
      <c r="BS103">
        <v>0</v>
      </c>
      <c r="BT103">
        <v>0</v>
      </c>
      <c r="BU103">
        <v>0</v>
      </c>
      <c r="BV103">
        <v>0</v>
      </c>
      <c r="BW103">
        <v>0</v>
      </c>
      <c r="CX103">
        <f>Y103*Source!I309</f>
        <v>0</v>
      </c>
      <c r="CY103">
        <f>AB103</f>
        <v>795.09</v>
      </c>
      <c r="CZ103">
        <f>AF103</f>
        <v>65.709999999999994</v>
      </c>
      <c r="DA103">
        <f>AJ103</f>
        <v>12.1</v>
      </c>
      <c r="DB103">
        <f>ROUND((ROUND(AT103*CZ103,2)*1.25),1)</f>
        <v>3.3</v>
      </c>
      <c r="DC103">
        <f>ROUND((ROUND(AT103*AG103,2)*1.25),1)</f>
        <v>0.6</v>
      </c>
    </row>
    <row r="104" spans="1:107" x14ac:dyDescent="0.2">
      <c r="A104">
        <f>ROW(Source!A309)</f>
        <v>309</v>
      </c>
      <c r="B104">
        <v>47538294</v>
      </c>
      <c r="C104">
        <v>47539270</v>
      </c>
      <c r="D104">
        <v>44474051</v>
      </c>
      <c r="E104">
        <v>1</v>
      </c>
      <c r="F104">
        <v>1</v>
      </c>
      <c r="G104">
        <v>1</v>
      </c>
      <c r="H104">
        <v>3</v>
      </c>
      <c r="I104" t="s">
        <v>521</v>
      </c>
      <c r="J104" t="s">
        <v>522</v>
      </c>
      <c r="K104" t="s">
        <v>523</v>
      </c>
      <c r="L104">
        <v>1348</v>
      </c>
      <c r="N104">
        <v>1009</v>
      </c>
      <c r="O104" t="s">
        <v>28</v>
      </c>
      <c r="P104" t="s">
        <v>28</v>
      </c>
      <c r="Q104">
        <v>1000</v>
      </c>
      <c r="W104">
        <v>0</v>
      </c>
      <c r="X104">
        <v>1946717098</v>
      </c>
      <c r="Y104">
        <v>7.1000000000000002E-4</v>
      </c>
      <c r="AA104">
        <v>97141.58</v>
      </c>
      <c r="AB104">
        <v>0</v>
      </c>
      <c r="AC104">
        <v>0</v>
      </c>
      <c r="AD104">
        <v>0</v>
      </c>
      <c r="AE104">
        <v>11978</v>
      </c>
      <c r="AF104">
        <v>0</v>
      </c>
      <c r="AG104">
        <v>0</v>
      </c>
      <c r="AH104">
        <v>0</v>
      </c>
      <c r="AI104">
        <v>8.11</v>
      </c>
      <c r="AJ104">
        <v>1</v>
      </c>
      <c r="AK104">
        <v>1</v>
      </c>
      <c r="AL104">
        <v>1</v>
      </c>
      <c r="AN104">
        <v>0</v>
      </c>
      <c r="AO104">
        <v>1</v>
      </c>
      <c r="AP104">
        <v>0</v>
      </c>
      <c r="AQ104">
        <v>0</v>
      </c>
      <c r="AR104">
        <v>0</v>
      </c>
      <c r="AS104" t="s">
        <v>5</v>
      </c>
      <c r="AT104">
        <v>7.1000000000000002E-4</v>
      </c>
      <c r="AU104" t="s">
        <v>5</v>
      </c>
      <c r="AV104">
        <v>0</v>
      </c>
      <c r="AW104">
        <v>2</v>
      </c>
      <c r="AX104">
        <v>47539279</v>
      </c>
      <c r="AY104">
        <v>1</v>
      </c>
      <c r="AZ104">
        <v>0</v>
      </c>
      <c r="BA104">
        <v>105</v>
      </c>
      <c r="BB104">
        <v>0</v>
      </c>
      <c r="BC104">
        <v>0</v>
      </c>
      <c r="BD104">
        <v>0</v>
      </c>
      <c r="BE104">
        <v>0</v>
      </c>
      <c r="BF104">
        <v>0</v>
      </c>
      <c r="BG104">
        <v>0</v>
      </c>
      <c r="BH104">
        <v>0</v>
      </c>
      <c r="BI104">
        <v>0</v>
      </c>
      <c r="BJ104">
        <v>0</v>
      </c>
      <c r="BK104">
        <v>0</v>
      </c>
      <c r="BL104">
        <v>0</v>
      </c>
      <c r="BM104">
        <v>0</v>
      </c>
      <c r="BN104">
        <v>0</v>
      </c>
      <c r="BO104">
        <v>0</v>
      </c>
      <c r="BP104">
        <v>0</v>
      </c>
      <c r="BQ104">
        <v>0</v>
      </c>
      <c r="BR104">
        <v>0</v>
      </c>
      <c r="BS104">
        <v>0</v>
      </c>
      <c r="BT104">
        <v>0</v>
      </c>
      <c r="BU104">
        <v>0</v>
      </c>
      <c r="BV104">
        <v>0</v>
      </c>
      <c r="BW104">
        <v>0</v>
      </c>
      <c r="CX104">
        <f>Y104*Source!I309</f>
        <v>0</v>
      </c>
      <c r="CY104">
        <f>AA104</f>
        <v>97141.58</v>
      </c>
      <c r="CZ104">
        <f>AE104</f>
        <v>11978</v>
      </c>
      <c r="DA104">
        <f>AI104</f>
        <v>8.11</v>
      </c>
      <c r="DB104">
        <f>ROUND(ROUND(AT104*CZ104,2),1)</f>
        <v>8.5</v>
      </c>
      <c r="DC104">
        <f>ROUND(ROUND(AT104*AG104,2),1)</f>
        <v>0</v>
      </c>
    </row>
    <row r="105" spans="1:107" x14ac:dyDescent="0.2">
      <c r="A105">
        <f>ROW(Source!A309)</f>
        <v>309</v>
      </c>
      <c r="B105">
        <v>47538294</v>
      </c>
      <c r="C105">
        <v>47539270</v>
      </c>
      <c r="D105">
        <v>44510837</v>
      </c>
      <c r="E105">
        <v>1</v>
      </c>
      <c r="F105">
        <v>1</v>
      </c>
      <c r="G105">
        <v>1</v>
      </c>
      <c r="H105">
        <v>3</v>
      </c>
      <c r="I105" t="s">
        <v>230</v>
      </c>
      <c r="J105" t="s">
        <v>233</v>
      </c>
      <c r="K105" t="s">
        <v>231</v>
      </c>
      <c r="L105">
        <v>1301</v>
      </c>
      <c r="N105">
        <v>1003</v>
      </c>
      <c r="O105" t="s">
        <v>232</v>
      </c>
      <c r="P105" t="s">
        <v>232</v>
      </c>
      <c r="Q105">
        <v>1</v>
      </c>
      <c r="W105">
        <v>0</v>
      </c>
      <c r="X105">
        <v>1791623203</v>
      </c>
      <c r="Y105">
        <v>112</v>
      </c>
      <c r="AA105">
        <v>59.77</v>
      </c>
      <c r="AB105">
        <v>0</v>
      </c>
      <c r="AC105">
        <v>0</v>
      </c>
      <c r="AD105">
        <v>0</v>
      </c>
      <c r="AE105">
        <v>4.9400000000000004</v>
      </c>
      <c r="AF105">
        <v>0</v>
      </c>
      <c r="AG105">
        <v>0</v>
      </c>
      <c r="AH105">
        <v>0</v>
      </c>
      <c r="AI105">
        <v>12.1</v>
      </c>
      <c r="AJ105">
        <v>1</v>
      </c>
      <c r="AK105">
        <v>1</v>
      </c>
      <c r="AL105">
        <v>1</v>
      </c>
      <c r="AN105">
        <v>0</v>
      </c>
      <c r="AO105">
        <v>0</v>
      </c>
      <c r="AP105">
        <v>0</v>
      </c>
      <c r="AQ105">
        <v>0</v>
      </c>
      <c r="AR105">
        <v>0</v>
      </c>
      <c r="AS105" t="s">
        <v>5</v>
      </c>
      <c r="AT105">
        <v>112</v>
      </c>
      <c r="AU105" t="s">
        <v>5</v>
      </c>
      <c r="AV105">
        <v>0</v>
      </c>
      <c r="AW105">
        <v>1</v>
      </c>
      <c r="AX105">
        <v>-1</v>
      </c>
      <c r="AY105">
        <v>0</v>
      </c>
      <c r="AZ105">
        <v>0</v>
      </c>
      <c r="BA105" t="s">
        <v>5</v>
      </c>
      <c r="BB105">
        <v>0</v>
      </c>
      <c r="BC105">
        <v>0</v>
      </c>
      <c r="BD105">
        <v>0</v>
      </c>
      <c r="BE105">
        <v>0</v>
      </c>
      <c r="BF105">
        <v>0</v>
      </c>
      <c r="BG105">
        <v>0</v>
      </c>
      <c r="BH105">
        <v>0</v>
      </c>
      <c r="BI105">
        <v>0</v>
      </c>
      <c r="BJ105">
        <v>0</v>
      </c>
      <c r="BK105">
        <v>0</v>
      </c>
      <c r="BL105">
        <v>0</v>
      </c>
      <c r="BM105">
        <v>0</v>
      </c>
      <c r="BN105">
        <v>0</v>
      </c>
      <c r="BO105">
        <v>0</v>
      </c>
      <c r="BP105">
        <v>0</v>
      </c>
      <c r="BQ105">
        <v>0</v>
      </c>
      <c r="BR105">
        <v>0</v>
      </c>
      <c r="BS105">
        <v>0</v>
      </c>
      <c r="BT105">
        <v>0</v>
      </c>
      <c r="BU105">
        <v>0</v>
      </c>
      <c r="BV105">
        <v>0</v>
      </c>
      <c r="BW105">
        <v>0</v>
      </c>
      <c r="CX105">
        <f>Y105*Source!I309</f>
        <v>0</v>
      </c>
      <c r="CY105">
        <f>AA105</f>
        <v>59.77</v>
      </c>
      <c r="CZ105">
        <f>AE105</f>
        <v>4.9400000000000004</v>
      </c>
      <c r="DA105">
        <f>AI105</f>
        <v>12.1</v>
      </c>
      <c r="DB105">
        <f>ROUND(ROUND(AT105*CZ105,2),1)</f>
        <v>553.29999999999995</v>
      </c>
      <c r="DC105">
        <f>ROUND(ROUND(AT105*AG105,2),1)</f>
        <v>0</v>
      </c>
    </row>
    <row r="106" spans="1:107" x14ac:dyDescent="0.2">
      <c r="A106">
        <f>ROW(Source!A311)</f>
        <v>311</v>
      </c>
      <c r="B106">
        <v>47538294</v>
      </c>
      <c r="C106">
        <v>47567758</v>
      </c>
      <c r="D106">
        <v>37064978</v>
      </c>
      <c r="E106">
        <v>52</v>
      </c>
      <c r="F106">
        <v>1</v>
      </c>
      <c r="G106">
        <v>1</v>
      </c>
      <c r="H106">
        <v>1</v>
      </c>
      <c r="I106" t="s">
        <v>541</v>
      </c>
      <c r="J106" t="s">
        <v>5</v>
      </c>
      <c r="K106" t="s">
        <v>542</v>
      </c>
      <c r="L106">
        <v>1191</v>
      </c>
      <c r="N106">
        <v>1013</v>
      </c>
      <c r="O106" t="s">
        <v>413</v>
      </c>
      <c r="P106" t="s">
        <v>413</v>
      </c>
      <c r="Q106">
        <v>1</v>
      </c>
      <c r="W106">
        <v>0</v>
      </c>
      <c r="X106">
        <v>-719309759</v>
      </c>
      <c r="Y106">
        <v>48.644999999999996</v>
      </c>
      <c r="AA106">
        <v>0</v>
      </c>
      <c r="AB106">
        <v>0</v>
      </c>
      <c r="AC106">
        <v>0</v>
      </c>
      <c r="AD106">
        <v>8.86</v>
      </c>
      <c r="AE106">
        <v>0</v>
      </c>
      <c r="AF106">
        <v>0</v>
      </c>
      <c r="AG106">
        <v>0</v>
      </c>
      <c r="AH106">
        <v>8.86</v>
      </c>
      <c r="AI106">
        <v>1</v>
      </c>
      <c r="AJ106">
        <v>1</v>
      </c>
      <c r="AK106">
        <v>1</v>
      </c>
      <c r="AL106">
        <v>1</v>
      </c>
      <c r="AN106">
        <v>0</v>
      </c>
      <c r="AO106">
        <v>1</v>
      </c>
      <c r="AP106">
        <v>1</v>
      </c>
      <c r="AQ106">
        <v>0</v>
      </c>
      <c r="AR106">
        <v>0</v>
      </c>
      <c r="AS106" t="s">
        <v>5</v>
      </c>
      <c r="AT106">
        <v>42.3</v>
      </c>
      <c r="AU106" t="s">
        <v>128</v>
      </c>
      <c r="AV106">
        <v>1</v>
      </c>
      <c r="AW106">
        <v>2</v>
      </c>
      <c r="AX106">
        <v>47567768</v>
      </c>
      <c r="AY106">
        <v>1</v>
      </c>
      <c r="AZ106">
        <v>0</v>
      </c>
      <c r="BA106">
        <v>107</v>
      </c>
      <c r="BB106">
        <v>0</v>
      </c>
      <c r="BC106">
        <v>0</v>
      </c>
      <c r="BD106">
        <v>0</v>
      </c>
      <c r="BE106">
        <v>0</v>
      </c>
      <c r="BF106">
        <v>0</v>
      </c>
      <c r="BG106">
        <v>0</v>
      </c>
      <c r="BH106">
        <v>0</v>
      </c>
      <c r="BI106">
        <v>0</v>
      </c>
      <c r="BJ106">
        <v>0</v>
      </c>
      <c r="BK106">
        <v>0</v>
      </c>
      <c r="BL106">
        <v>0</v>
      </c>
      <c r="BM106">
        <v>0</v>
      </c>
      <c r="BN106">
        <v>0</v>
      </c>
      <c r="BO106">
        <v>0</v>
      </c>
      <c r="BP106">
        <v>0</v>
      </c>
      <c r="BQ106">
        <v>0</v>
      </c>
      <c r="BR106">
        <v>0</v>
      </c>
      <c r="BS106">
        <v>0</v>
      </c>
      <c r="BT106">
        <v>0</v>
      </c>
      <c r="BU106">
        <v>0</v>
      </c>
      <c r="BV106">
        <v>0</v>
      </c>
      <c r="BW106">
        <v>0</v>
      </c>
      <c r="CX106">
        <f>Y106*Source!I311</f>
        <v>0.97289999999999999</v>
      </c>
      <c r="CY106">
        <f>AD106</f>
        <v>8.86</v>
      </c>
      <c r="CZ106">
        <f>AH106</f>
        <v>8.86</v>
      </c>
      <c r="DA106">
        <f>AL106</f>
        <v>1</v>
      </c>
      <c r="DB106">
        <f>ROUND((ROUND(AT106*CZ106,2)*1.15),1)</f>
        <v>431</v>
      </c>
      <c r="DC106">
        <f>ROUND((ROUND(AT106*AG106,2)*1.15),1)</f>
        <v>0</v>
      </c>
    </row>
    <row r="107" spans="1:107" x14ac:dyDescent="0.2">
      <c r="A107">
        <f>ROW(Source!A311)</f>
        <v>311</v>
      </c>
      <c r="B107">
        <v>47538294</v>
      </c>
      <c r="C107">
        <v>47567758</v>
      </c>
      <c r="D107">
        <v>37064876</v>
      </c>
      <c r="E107">
        <v>52</v>
      </c>
      <c r="F107">
        <v>1</v>
      </c>
      <c r="G107">
        <v>1</v>
      </c>
      <c r="H107">
        <v>1</v>
      </c>
      <c r="I107" t="s">
        <v>416</v>
      </c>
      <c r="J107" t="s">
        <v>5</v>
      </c>
      <c r="K107" t="s">
        <v>417</v>
      </c>
      <c r="L107">
        <v>1191</v>
      </c>
      <c r="N107">
        <v>1013</v>
      </c>
      <c r="O107" t="s">
        <v>413</v>
      </c>
      <c r="P107" t="s">
        <v>413</v>
      </c>
      <c r="Q107">
        <v>1</v>
      </c>
      <c r="W107">
        <v>0</v>
      </c>
      <c r="X107">
        <v>-1417349443</v>
      </c>
      <c r="Y107">
        <v>2.34</v>
      </c>
      <c r="AA107">
        <v>0</v>
      </c>
      <c r="AB107">
        <v>0</v>
      </c>
      <c r="AC107">
        <v>0</v>
      </c>
      <c r="AD107">
        <v>0</v>
      </c>
      <c r="AE107">
        <v>0</v>
      </c>
      <c r="AF107">
        <v>0</v>
      </c>
      <c r="AG107">
        <v>0</v>
      </c>
      <c r="AH107">
        <v>0</v>
      </c>
      <c r="AI107">
        <v>1</v>
      </c>
      <c r="AJ107">
        <v>1</v>
      </c>
      <c r="AK107">
        <v>1</v>
      </c>
      <c r="AL107">
        <v>1</v>
      </c>
      <c r="AN107">
        <v>0</v>
      </c>
      <c r="AO107">
        <v>1</v>
      </c>
      <c r="AP107">
        <v>0</v>
      </c>
      <c r="AQ107">
        <v>0</v>
      </c>
      <c r="AR107">
        <v>0</v>
      </c>
      <c r="AS107" t="s">
        <v>5</v>
      </c>
      <c r="AT107">
        <v>2.34</v>
      </c>
      <c r="AU107" t="s">
        <v>5</v>
      </c>
      <c r="AV107">
        <v>2</v>
      </c>
      <c r="AW107">
        <v>2</v>
      </c>
      <c r="AX107">
        <v>47567769</v>
      </c>
      <c r="AY107">
        <v>1</v>
      </c>
      <c r="AZ107">
        <v>2048</v>
      </c>
      <c r="BA107">
        <v>108</v>
      </c>
      <c r="BB107">
        <v>0</v>
      </c>
      <c r="BC107">
        <v>0</v>
      </c>
      <c r="BD107">
        <v>0</v>
      </c>
      <c r="BE107">
        <v>0</v>
      </c>
      <c r="BF107">
        <v>0</v>
      </c>
      <c r="BG107">
        <v>0</v>
      </c>
      <c r="BH107">
        <v>0</v>
      </c>
      <c r="BI107">
        <v>0</v>
      </c>
      <c r="BJ107">
        <v>0</v>
      </c>
      <c r="BK107">
        <v>0</v>
      </c>
      <c r="BL107">
        <v>0</v>
      </c>
      <c r="BM107">
        <v>0</v>
      </c>
      <c r="BN107">
        <v>0</v>
      </c>
      <c r="BO107">
        <v>0</v>
      </c>
      <c r="BP107">
        <v>0</v>
      </c>
      <c r="BQ107">
        <v>0</v>
      </c>
      <c r="BR107">
        <v>0</v>
      </c>
      <c r="BS107">
        <v>0</v>
      </c>
      <c r="BT107">
        <v>0</v>
      </c>
      <c r="BU107">
        <v>0</v>
      </c>
      <c r="BV107">
        <v>0</v>
      </c>
      <c r="BW107">
        <v>0</v>
      </c>
      <c r="CX107">
        <f>Y107*Source!I311</f>
        <v>4.6800000000000001E-2</v>
      </c>
      <c r="CY107">
        <f>AD107</f>
        <v>0</v>
      </c>
      <c r="CZ107">
        <f>AH107</f>
        <v>0</v>
      </c>
      <c r="DA107">
        <f>AL107</f>
        <v>1</v>
      </c>
      <c r="DB107">
        <f>ROUND(ROUND(AT107*CZ107,2),1)</f>
        <v>0</v>
      </c>
      <c r="DC107">
        <f>ROUND(ROUND(AT107*AG107,2),1)</f>
        <v>0</v>
      </c>
    </row>
    <row r="108" spans="1:107" x14ac:dyDescent="0.2">
      <c r="A108">
        <f>ROW(Source!A311)</f>
        <v>311</v>
      </c>
      <c r="B108">
        <v>47538294</v>
      </c>
      <c r="C108">
        <v>47567758</v>
      </c>
      <c r="D108">
        <v>44674337</v>
      </c>
      <c r="E108">
        <v>1</v>
      </c>
      <c r="F108">
        <v>1</v>
      </c>
      <c r="G108">
        <v>1</v>
      </c>
      <c r="H108">
        <v>2</v>
      </c>
      <c r="I108" t="s">
        <v>518</v>
      </c>
      <c r="J108" t="s">
        <v>519</v>
      </c>
      <c r="K108" t="s">
        <v>520</v>
      </c>
      <c r="L108">
        <v>1368</v>
      </c>
      <c r="N108">
        <v>1011</v>
      </c>
      <c r="O108" t="s">
        <v>421</v>
      </c>
      <c r="P108" t="s">
        <v>421</v>
      </c>
      <c r="Q108">
        <v>1</v>
      </c>
      <c r="W108">
        <v>0</v>
      </c>
      <c r="X108">
        <v>1882179412</v>
      </c>
      <c r="Y108">
        <v>0.86249999999999993</v>
      </c>
      <c r="AA108">
        <v>0</v>
      </c>
      <c r="AB108">
        <v>730.08</v>
      </c>
      <c r="AC108">
        <v>443.21</v>
      </c>
      <c r="AD108">
        <v>0</v>
      </c>
      <c r="AE108">
        <v>0</v>
      </c>
      <c r="AF108">
        <v>86.4</v>
      </c>
      <c r="AG108">
        <v>13.5</v>
      </c>
      <c r="AH108">
        <v>0</v>
      </c>
      <c r="AI108">
        <v>1</v>
      </c>
      <c r="AJ108">
        <v>8.4499999999999993</v>
      </c>
      <c r="AK108">
        <v>32.83</v>
      </c>
      <c r="AL108">
        <v>1</v>
      </c>
      <c r="AN108">
        <v>0</v>
      </c>
      <c r="AO108">
        <v>1</v>
      </c>
      <c r="AP108">
        <v>1</v>
      </c>
      <c r="AQ108">
        <v>0</v>
      </c>
      <c r="AR108">
        <v>0</v>
      </c>
      <c r="AS108" t="s">
        <v>5</v>
      </c>
      <c r="AT108">
        <v>0.69</v>
      </c>
      <c r="AU108" t="s">
        <v>127</v>
      </c>
      <c r="AV108">
        <v>0</v>
      </c>
      <c r="AW108">
        <v>2</v>
      </c>
      <c r="AX108">
        <v>47567770</v>
      </c>
      <c r="AY108">
        <v>1</v>
      </c>
      <c r="AZ108">
        <v>0</v>
      </c>
      <c r="BA108">
        <v>109</v>
      </c>
      <c r="BB108">
        <v>0</v>
      </c>
      <c r="BC108">
        <v>0</v>
      </c>
      <c r="BD108">
        <v>0</v>
      </c>
      <c r="BE108">
        <v>0</v>
      </c>
      <c r="BF108">
        <v>0</v>
      </c>
      <c r="BG108">
        <v>0</v>
      </c>
      <c r="BH108">
        <v>0</v>
      </c>
      <c r="BI108">
        <v>0</v>
      </c>
      <c r="BJ108">
        <v>0</v>
      </c>
      <c r="BK108">
        <v>0</v>
      </c>
      <c r="BL108">
        <v>0</v>
      </c>
      <c r="BM108">
        <v>0</v>
      </c>
      <c r="BN108">
        <v>0</v>
      </c>
      <c r="BO108">
        <v>0</v>
      </c>
      <c r="BP108">
        <v>0</v>
      </c>
      <c r="BQ108">
        <v>0</v>
      </c>
      <c r="BR108">
        <v>0</v>
      </c>
      <c r="BS108">
        <v>0</v>
      </c>
      <c r="BT108">
        <v>0</v>
      </c>
      <c r="BU108">
        <v>0</v>
      </c>
      <c r="BV108">
        <v>0</v>
      </c>
      <c r="BW108">
        <v>0</v>
      </c>
      <c r="CX108">
        <f>Y108*Source!I311</f>
        <v>1.7249999999999998E-2</v>
      </c>
      <c r="CY108">
        <f>AB108</f>
        <v>730.08</v>
      </c>
      <c r="CZ108">
        <f>AF108</f>
        <v>86.4</v>
      </c>
      <c r="DA108">
        <f>AJ108</f>
        <v>8.4499999999999993</v>
      </c>
      <c r="DB108">
        <f>ROUND((ROUND(AT108*CZ108,2)*1.25),1)</f>
        <v>74.5</v>
      </c>
      <c r="DC108">
        <f>ROUND((ROUND(AT108*AG108,2)*1.25),1)</f>
        <v>11.7</v>
      </c>
    </row>
    <row r="109" spans="1:107" x14ac:dyDescent="0.2">
      <c r="A109">
        <f>ROW(Source!A311)</f>
        <v>311</v>
      </c>
      <c r="B109">
        <v>47538294</v>
      </c>
      <c r="C109">
        <v>47567758</v>
      </c>
      <c r="D109">
        <v>44675658</v>
      </c>
      <c r="E109">
        <v>1</v>
      </c>
      <c r="F109">
        <v>1</v>
      </c>
      <c r="G109">
        <v>1</v>
      </c>
      <c r="H109">
        <v>2</v>
      </c>
      <c r="I109" t="s">
        <v>434</v>
      </c>
      <c r="J109" t="s">
        <v>435</v>
      </c>
      <c r="K109" t="s">
        <v>436</v>
      </c>
      <c r="L109">
        <v>1368</v>
      </c>
      <c r="N109">
        <v>1011</v>
      </c>
      <c r="O109" t="s">
        <v>421</v>
      </c>
      <c r="P109" t="s">
        <v>421</v>
      </c>
      <c r="Q109">
        <v>1</v>
      </c>
      <c r="W109">
        <v>0</v>
      </c>
      <c r="X109">
        <v>-922938010</v>
      </c>
      <c r="Y109">
        <v>2.0625</v>
      </c>
      <c r="AA109">
        <v>0</v>
      </c>
      <c r="AB109">
        <v>795.09</v>
      </c>
      <c r="AC109">
        <v>380.83</v>
      </c>
      <c r="AD109">
        <v>0</v>
      </c>
      <c r="AE109">
        <v>0</v>
      </c>
      <c r="AF109">
        <v>65.709999999999994</v>
      </c>
      <c r="AG109">
        <v>11.6</v>
      </c>
      <c r="AH109">
        <v>0</v>
      </c>
      <c r="AI109">
        <v>1</v>
      </c>
      <c r="AJ109">
        <v>12.1</v>
      </c>
      <c r="AK109">
        <v>32.83</v>
      </c>
      <c r="AL109">
        <v>1</v>
      </c>
      <c r="AN109">
        <v>0</v>
      </c>
      <c r="AO109">
        <v>1</v>
      </c>
      <c r="AP109">
        <v>1</v>
      </c>
      <c r="AQ109">
        <v>0</v>
      </c>
      <c r="AR109">
        <v>0</v>
      </c>
      <c r="AS109" t="s">
        <v>5</v>
      </c>
      <c r="AT109">
        <v>1.65</v>
      </c>
      <c r="AU109" t="s">
        <v>127</v>
      </c>
      <c r="AV109">
        <v>0</v>
      </c>
      <c r="AW109">
        <v>2</v>
      </c>
      <c r="AX109">
        <v>47567771</v>
      </c>
      <c r="AY109">
        <v>1</v>
      </c>
      <c r="AZ109">
        <v>0</v>
      </c>
      <c r="BA109">
        <v>110</v>
      </c>
      <c r="BB109">
        <v>0</v>
      </c>
      <c r="BC109">
        <v>0</v>
      </c>
      <c r="BD109">
        <v>0</v>
      </c>
      <c r="BE109">
        <v>0</v>
      </c>
      <c r="BF109">
        <v>0</v>
      </c>
      <c r="BG109">
        <v>0</v>
      </c>
      <c r="BH109">
        <v>0</v>
      </c>
      <c r="BI109">
        <v>0</v>
      </c>
      <c r="BJ109">
        <v>0</v>
      </c>
      <c r="BK109">
        <v>0</v>
      </c>
      <c r="BL109">
        <v>0</v>
      </c>
      <c r="BM109">
        <v>0</v>
      </c>
      <c r="BN109">
        <v>0</v>
      </c>
      <c r="BO109">
        <v>0</v>
      </c>
      <c r="BP109">
        <v>0</v>
      </c>
      <c r="BQ109">
        <v>0</v>
      </c>
      <c r="BR109">
        <v>0</v>
      </c>
      <c r="BS109">
        <v>0</v>
      </c>
      <c r="BT109">
        <v>0</v>
      </c>
      <c r="BU109">
        <v>0</v>
      </c>
      <c r="BV109">
        <v>0</v>
      </c>
      <c r="BW109">
        <v>0</v>
      </c>
      <c r="CX109">
        <f>Y109*Source!I311</f>
        <v>4.1250000000000002E-2</v>
      </c>
      <c r="CY109">
        <f>AB109</f>
        <v>795.09</v>
      </c>
      <c r="CZ109">
        <f>AF109</f>
        <v>65.709999999999994</v>
      </c>
      <c r="DA109">
        <f>AJ109</f>
        <v>12.1</v>
      </c>
      <c r="DB109">
        <f>ROUND((ROUND(AT109*CZ109,2)*1.25),1)</f>
        <v>135.5</v>
      </c>
      <c r="DC109">
        <f>ROUND((ROUND(AT109*AG109,2)*1.25),1)</f>
        <v>23.9</v>
      </c>
    </row>
    <row r="110" spans="1:107" x14ac:dyDescent="0.2">
      <c r="A110">
        <f>ROW(Source!A311)</f>
        <v>311</v>
      </c>
      <c r="B110">
        <v>47538294</v>
      </c>
      <c r="C110">
        <v>47567758</v>
      </c>
      <c r="D110">
        <v>44478896</v>
      </c>
      <c r="E110">
        <v>1</v>
      </c>
      <c r="F110">
        <v>1</v>
      </c>
      <c r="G110">
        <v>1</v>
      </c>
      <c r="H110">
        <v>3</v>
      </c>
      <c r="I110" t="s">
        <v>543</v>
      </c>
      <c r="J110" t="s">
        <v>544</v>
      </c>
      <c r="K110" t="s">
        <v>545</v>
      </c>
      <c r="L110">
        <v>1339</v>
      </c>
      <c r="N110">
        <v>1007</v>
      </c>
      <c r="O110" t="s">
        <v>170</v>
      </c>
      <c r="P110" t="s">
        <v>170</v>
      </c>
      <c r="Q110">
        <v>1</v>
      </c>
      <c r="W110">
        <v>0</v>
      </c>
      <c r="X110">
        <v>-1142352139</v>
      </c>
      <c r="Y110">
        <v>0.75</v>
      </c>
      <c r="AA110">
        <v>3399.48</v>
      </c>
      <c r="AB110">
        <v>0</v>
      </c>
      <c r="AC110">
        <v>0</v>
      </c>
      <c r="AD110">
        <v>0</v>
      </c>
      <c r="AE110">
        <v>497</v>
      </c>
      <c r="AF110">
        <v>0</v>
      </c>
      <c r="AG110">
        <v>0</v>
      </c>
      <c r="AH110">
        <v>0</v>
      </c>
      <c r="AI110">
        <v>6.84</v>
      </c>
      <c r="AJ110">
        <v>1</v>
      </c>
      <c r="AK110">
        <v>1</v>
      </c>
      <c r="AL110">
        <v>1</v>
      </c>
      <c r="AN110">
        <v>0</v>
      </c>
      <c r="AO110">
        <v>1</v>
      </c>
      <c r="AP110">
        <v>0</v>
      </c>
      <c r="AQ110">
        <v>0</v>
      </c>
      <c r="AR110">
        <v>0</v>
      </c>
      <c r="AS110" t="s">
        <v>5</v>
      </c>
      <c r="AT110">
        <v>0.75</v>
      </c>
      <c r="AU110" t="s">
        <v>5</v>
      </c>
      <c r="AV110">
        <v>0</v>
      </c>
      <c r="AW110">
        <v>2</v>
      </c>
      <c r="AX110">
        <v>47567772</v>
      </c>
      <c r="AY110">
        <v>1</v>
      </c>
      <c r="AZ110">
        <v>0</v>
      </c>
      <c r="BA110">
        <v>111</v>
      </c>
      <c r="BB110">
        <v>0</v>
      </c>
      <c r="BC110">
        <v>0</v>
      </c>
      <c r="BD110">
        <v>0</v>
      </c>
      <c r="BE110">
        <v>0</v>
      </c>
      <c r="BF110">
        <v>0</v>
      </c>
      <c r="BG110">
        <v>0</v>
      </c>
      <c r="BH110">
        <v>0</v>
      </c>
      <c r="BI110">
        <v>0</v>
      </c>
      <c r="BJ110">
        <v>0</v>
      </c>
      <c r="BK110">
        <v>0</v>
      </c>
      <c r="BL110">
        <v>0</v>
      </c>
      <c r="BM110">
        <v>0</v>
      </c>
      <c r="BN110">
        <v>0</v>
      </c>
      <c r="BO110">
        <v>0</v>
      </c>
      <c r="BP110">
        <v>0</v>
      </c>
      <c r="BQ110">
        <v>0</v>
      </c>
      <c r="BR110">
        <v>0</v>
      </c>
      <c r="BS110">
        <v>0</v>
      </c>
      <c r="BT110">
        <v>0</v>
      </c>
      <c r="BU110">
        <v>0</v>
      </c>
      <c r="BV110">
        <v>0</v>
      </c>
      <c r="BW110">
        <v>0</v>
      </c>
      <c r="CX110">
        <f>Y110*Source!I311</f>
        <v>1.4999999999999999E-2</v>
      </c>
      <c r="CY110">
        <f>AA110</f>
        <v>3399.48</v>
      </c>
      <c r="CZ110">
        <f>AE110</f>
        <v>497</v>
      </c>
      <c r="DA110">
        <f>AI110</f>
        <v>6.84</v>
      </c>
      <c r="DB110">
        <f t="shared" ref="DB110:DB133" si="9">ROUND(ROUND(AT110*CZ110,2),1)</f>
        <v>372.8</v>
      </c>
      <c r="DC110">
        <f t="shared" ref="DC110:DC133" si="10">ROUND(ROUND(AT110*AG110,2),1)</f>
        <v>0</v>
      </c>
    </row>
    <row r="111" spans="1:107" x14ac:dyDescent="0.2">
      <c r="A111">
        <f>ROW(Source!A311)</f>
        <v>311</v>
      </c>
      <c r="B111">
        <v>47538294</v>
      </c>
      <c r="C111">
        <v>47567758</v>
      </c>
      <c r="D111">
        <v>44502062</v>
      </c>
      <c r="E111">
        <v>1</v>
      </c>
      <c r="F111">
        <v>1</v>
      </c>
      <c r="G111">
        <v>1</v>
      </c>
      <c r="H111">
        <v>3</v>
      </c>
      <c r="I111" t="s">
        <v>546</v>
      </c>
      <c r="J111" t="s">
        <v>547</v>
      </c>
      <c r="K111" t="s">
        <v>548</v>
      </c>
      <c r="L111">
        <v>1348</v>
      </c>
      <c r="N111">
        <v>1009</v>
      </c>
      <c r="O111" t="s">
        <v>28</v>
      </c>
      <c r="P111" t="s">
        <v>28</v>
      </c>
      <c r="Q111">
        <v>1000</v>
      </c>
      <c r="W111">
        <v>0</v>
      </c>
      <c r="X111">
        <v>81181086</v>
      </c>
      <c r="Y111">
        <v>0.06</v>
      </c>
      <c r="AA111">
        <v>51265.84</v>
      </c>
      <c r="AB111">
        <v>0</v>
      </c>
      <c r="AC111">
        <v>0</v>
      </c>
      <c r="AD111">
        <v>0</v>
      </c>
      <c r="AE111">
        <v>5989</v>
      </c>
      <c r="AF111">
        <v>0</v>
      </c>
      <c r="AG111">
        <v>0</v>
      </c>
      <c r="AH111">
        <v>0</v>
      </c>
      <c r="AI111">
        <v>8.56</v>
      </c>
      <c r="AJ111">
        <v>1</v>
      </c>
      <c r="AK111">
        <v>1</v>
      </c>
      <c r="AL111">
        <v>1</v>
      </c>
      <c r="AN111">
        <v>0</v>
      </c>
      <c r="AO111">
        <v>1</v>
      </c>
      <c r="AP111">
        <v>0</v>
      </c>
      <c r="AQ111">
        <v>0</v>
      </c>
      <c r="AR111">
        <v>0</v>
      </c>
      <c r="AS111" t="s">
        <v>5</v>
      </c>
      <c r="AT111">
        <v>0.06</v>
      </c>
      <c r="AU111" t="s">
        <v>5</v>
      </c>
      <c r="AV111">
        <v>0</v>
      </c>
      <c r="AW111">
        <v>2</v>
      </c>
      <c r="AX111">
        <v>47567774</v>
      </c>
      <c r="AY111">
        <v>1</v>
      </c>
      <c r="AZ111">
        <v>0</v>
      </c>
      <c r="BA111">
        <v>113</v>
      </c>
      <c r="BB111">
        <v>0</v>
      </c>
      <c r="BC111">
        <v>0</v>
      </c>
      <c r="BD111">
        <v>0</v>
      </c>
      <c r="BE111">
        <v>0</v>
      </c>
      <c r="BF111">
        <v>0</v>
      </c>
      <c r="BG111">
        <v>0</v>
      </c>
      <c r="BH111">
        <v>0</v>
      </c>
      <c r="BI111">
        <v>0</v>
      </c>
      <c r="BJ111">
        <v>0</v>
      </c>
      <c r="BK111">
        <v>0</v>
      </c>
      <c r="BL111">
        <v>0</v>
      </c>
      <c r="BM111">
        <v>0</v>
      </c>
      <c r="BN111">
        <v>0</v>
      </c>
      <c r="BO111">
        <v>0</v>
      </c>
      <c r="BP111">
        <v>0</v>
      </c>
      <c r="BQ111">
        <v>0</v>
      </c>
      <c r="BR111">
        <v>0</v>
      </c>
      <c r="BS111">
        <v>0</v>
      </c>
      <c r="BT111">
        <v>0</v>
      </c>
      <c r="BU111">
        <v>0</v>
      </c>
      <c r="BV111">
        <v>0</v>
      </c>
      <c r="BW111">
        <v>0</v>
      </c>
      <c r="CX111">
        <f>Y111*Source!I311</f>
        <v>1.1999999999999999E-3</v>
      </c>
      <c r="CY111">
        <f>AA111</f>
        <v>51265.84</v>
      </c>
      <c r="CZ111">
        <f>AE111</f>
        <v>5989</v>
      </c>
      <c r="DA111">
        <f>AI111</f>
        <v>8.56</v>
      </c>
      <c r="DB111">
        <f t="shared" si="9"/>
        <v>359.3</v>
      </c>
      <c r="DC111">
        <f t="shared" si="10"/>
        <v>0</v>
      </c>
    </row>
    <row r="112" spans="1:107" x14ac:dyDescent="0.2">
      <c r="A112">
        <f>ROW(Source!A311)</f>
        <v>311</v>
      </c>
      <c r="B112">
        <v>47538294</v>
      </c>
      <c r="C112">
        <v>47567758</v>
      </c>
      <c r="D112">
        <v>44525697</v>
      </c>
      <c r="E112">
        <v>1</v>
      </c>
      <c r="F112">
        <v>1</v>
      </c>
      <c r="G112">
        <v>1</v>
      </c>
      <c r="H112">
        <v>3</v>
      </c>
      <c r="I112" t="s">
        <v>549</v>
      </c>
      <c r="J112" t="s">
        <v>550</v>
      </c>
      <c r="K112" t="s">
        <v>551</v>
      </c>
      <c r="L112">
        <v>1348</v>
      </c>
      <c r="N112">
        <v>1009</v>
      </c>
      <c r="O112" t="s">
        <v>28</v>
      </c>
      <c r="P112" t="s">
        <v>28</v>
      </c>
      <c r="Q112">
        <v>1000</v>
      </c>
      <c r="W112">
        <v>0</v>
      </c>
      <c r="X112">
        <v>400380675</v>
      </c>
      <c r="Y112">
        <v>5.0000000000000001E-3</v>
      </c>
      <c r="AA112">
        <v>47978.9</v>
      </c>
      <c r="AB112">
        <v>0</v>
      </c>
      <c r="AC112">
        <v>0</v>
      </c>
      <c r="AD112">
        <v>0</v>
      </c>
      <c r="AE112">
        <v>7826.9</v>
      </c>
      <c r="AF112">
        <v>0</v>
      </c>
      <c r="AG112">
        <v>0</v>
      </c>
      <c r="AH112">
        <v>0</v>
      </c>
      <c r="AI112">
        <v>6.13</v>
      </c>
      <c r="AJ112">
        <v>1</v>
      </c>
      <c r="AK112">
        <v>1</v>
      </c>
      <c r="AL112">
        <v>1</v>
      </c>
      <c r="AN112">
        <v>0</v>
      </c>
      <c r="AO112">
        <v>1</v>
      </c>
      <c r="AP112">
        <v>0</v>
      </c>
      <c r="AQ112">
        <v>0</v>
      </c>
      <c r="AR112">
        <v>0</v>
      </c>
      <c r="AS112" t="s">
        <v>5</v>
      </c>
      <c r="AT112">
        <v>5.0000000000000001E-3</v>
      </c>
      <c r="AU112" t="s">
        <v>5</v>
      </c>
      <c r="AV112">
        <v>0</v>
      </c>
      <c r="AW112">
        <v>2</v>
      </c>
      <c r="AX112">
        <v>47567775</v>
      </c>
      <c r="AY112">
        <v>1</v>
      </c>
      <c r="AZ112">
        <v>0</v>
      </c>
      <c r="BA112">
        <v>114</v>
      </c>
      <c r="BB112">
        <v>0</v>
      </c>
      <c r="BC112">
        <v>0</v>
      </c>
      <c r="BD112">
        <v>0</v>
      </c>
      <c r="BE112">
        <v>0</v>
      </c>
      <c r="BF112">
        <v>0</v>
      </c>
      <c r="BG112">
        <v>0</v>
      </c>
      <c r="BH112">
        <v>0</v>
      </c>
      <c r="BI112">
        <v>0</v>
      </c>
      <c r="BJ112">
        <v>0</v>
      </c>
      <c r="BK112">
        <v>0</v>
      </c>
      <c r="BL112">
        <v>0</v>
      </c>
      <c r="BM112">
        <v>0</v>
      </c>
      <c r="BN112">
        <v>0</v>
      </c>
      <c r="BO112">
        <v>0</v>
      </c>
      <c r="BP112">
        <v>0</v>
      </c>
      <c r="BQ112">
        <v>0</v>
      </c>
      <c r="BR112">
        <v>0</v>
      </c>
      <c r="BS112">
        <v>0</v>
      </c>
      <c r="BT112">
        <v>0</v>
      </c>
      <c r="BU112">
        <v>0</v>
      </c>
      <c r="BV112">
        <v>0</v>
      </c>
      <c r="BW112">
        <v>0</v>
      </c>
      <c r="CX112">
        <f>Y112*Source!I311</f>
        <v>1E-4</v>
      </c>
      <c r="CY112">
        <f>AA112</f>
        <v>47978.9</v>
      </c>
      <c r="CZ112">
        <f>AE112</f>
        <v>7826.9</v>
      </c>
      <c r="DA112">
        <f>AI112</f>
        <v>6.13</v>
      </c>
      <c r="DB112">
        <f t="shared" si="9"/>
        <v>39.1</v>
      </c>
      <c r="DC112">
        <f t="shared" si="10"/>
        <v>0</v>
      </c>
    </row>
    <row r="113" spans="1:107" x14ac:dyDescent="0.2">
      <c r="A113">
        <f>ROW(Source!A311)</f>
        <v>311</v>
      </c>
      <c r="B113">
        <v>47538294</v>
      </c>
      <c r="C113">
        <v>47567758</v>
      </c>
      <c r="D113">
        <v>0</v>
      </c>
      <c r="E113">
        <v>1</v>
      </c>
      <c r="F113">
        <v>1</v>
      </c>
      <c r="G113">
        <v>1</v>
      </c>
      <c r="H113">
        <v>3</v>
      </c>
      <c r="I113" t="s">
        <v>199</v>
      </c>
      <c r="J113" t="s">
        <v>5</v>
      </c>
      <c r="K113" t="s">
        <v>239</v>
      </c>
      <c r="L113">
        <v>1371</v>
      </c>
      <c r="N113">
        <v>1013</v>
      </c>
      <c r="O113" t="s">
        <v>201</v>
      </c>
      <c r="P113" t="s">
        <v>201</v>
      </c>
      <c r="Q113">
        <v>1</v>
      </c>
      <c r="W113">
        <v>0</v>
      </c>
      <c r="X113">
        <v>1296487615</v>
      </c>
      <c r="Y113">
        <v>100</v>
      </c>
      <c r="AA113">
        <v>17533.330000000002</v>
      </c>
      <c r="AB113">
        <v>0</v>
      </c>
      <c r="AC113">
        <v>0</v>
      </c>
      <c r="AD113">
        <v>0</v>
      </c>
      <c r="AE113">
        <v>17533.330000000002</v>
      </c>
      <c r="AF113">
        <v>0</v>
      </c>
      <c r="AG113">
        <v>0</v>
      </c>
      <c r="AH113">
        <v>0</v>
      </c>
      <c r="AI113">
        <v>1</v>
      </c>
      <c r="AJ113">
        <v>1</v>
      </c>
      <c r="AK113">
        <v>1</v>
      </c>
      <c r="AL113">
        <v>1</v>
      </c>
      <c r="AN113">
        <v>0</v>
      </c>
      <c r="AO113">
        <v>0</v>
      </c>
      <c r="AP113">
        <v>0</v>
      </c>
      <c r="AQ113">
        <v>0</v>
      </c>
      <c r="AR113">
        <v>0</v>
      </c>
      <c r="AS113" t="s">
        <v>5</v>
      </c>
      <c r="AT113">
        <v>100</v>
      </c>
      <c r="AU113" t="s">
        <v>5</v>
      </c>
      <c r="AV113">
        <v>0</v>
      </c>
      <c r="AW113">
        <v>1</v>
      </c>
      <c r="AX113">
        <v>-1</v>
      </c>
      <c r="AY113">
        <v>0</v>
      </c>
      <c r="AZ113">
        <v>0</v>
      </c>
      <c r="BA113" t="s">
        <v>5</v>
      </c>
      <c r="BB113">
        <v>0</v>
      </c>
      <c r="BC113">
        <v>0</v>
      </c>
      <c r="BD113">
        <v>0</v>
      </c>
      <c r="BE113">
        <v>0</v>
      </c>
      <c r="BF113">
        <v>0</v>
      </c>
      <c r="BG113">
        <v>0</v>
      </c>
      <c r="BH113">
        <v>0</v>
      </c>
      <c r="BI113">
        <v>0</v>
      </c>
      <c r="BJ113">
        <v>0</v>
      </c>
      <c r="BK113">
        <v>0</v>
      </c>
      <c r="BL113">
        <v>0</v>
      </c>
      <c r="BM113">
        <v>0</v>
      </c>
      <c r="BN113">
        <v>0</v>
      </c>
      <c r="BO113">
        <v>0</v>
      </c>
      <c r="BP113">
        <v>0</v>
      </c>
      <c r="BQ113">
        <v>0</v>
      </c>
      <c r="BR113">
        <v>0</v>
      </c>
      <c r="BS113">
        <v>0</v>
      </c>
      <c r="BT113">
        <v>0</v>
      </c>
      <c r="BU113">
        <v>0</v>
      </c>
      <c r="BV113">
        <v>0</v>
      </c>
      <c r="BW113">
        <v>0</v>
      </c>
      <c r="CX113">
        <f>Y113*Source!I311</f>
        <v>2</v>
      </c>
      <c r="CY113">
        <f>AA113</f>
        <v>17533.330000000002</v>
      </c>
      <c r="CZ113">
        <f>AE113</f>
        <v>17533.330000000002</v>
      </c>
      <c r="DA113">
        <f>AI113</f>
        <v>1</v>
      </c>
      <c r="DB113">
        <f t="shared" si="9"/>
        <v>1753333</v>
      </c>
      <c r="DC113">
        <f t="shared" si="10"/>
        <v>0</v>
      </c>
    </row>
    <row r="114" spans="1:107" x14ac:dyDescent="0.2">
      <c r="A114">
        <f>ROW(Source!A378)</f>
        <v>378</v>
      </c>
      <c r="B114">
        <v>47538294</v>
      </c>
      <c r="C114">
        <v>47539282</v>
      </c>
      <c r="D114">
        <v>44457639</v>
      </c>
      <c r="E114">
        <v>52</v>
      </c>
      <c r="F114">
        <v>1</v>
      </c>
      <c r="G114">
        <v>1</v>
      </c>
      <c r="H114">
        <v>1</v>
      </c>
      <c r="I114" t="s">
        <v>552</v>
      </c>
      <c r="J114" t="s">
        <v>5</v>
      </c>
      <c r="K114" t="s">
        <v>553</v>
      </c>
      <c r="L114">
        <v>1191</v>
      </c>
      <c r="N114">
        <v>1013</v>
      </c>
      <c r="O114" t="s">
        <v>413</v>
      </c>
      <c r="P114" t="s">
        <v>413</v>
      </c>
      <c r="Q114">
        <v>1</v>
      </c>
      <c r="W114">
        <v>0</v>
      </c>
      <c r="X114">
        <v>-228054128</v>
      </c>
      <c r="Y114">
        <v>17.89</v>
      </c>
      <c r="AA114">
        <v>0</v>
      </c>
      <c r="AB114">
        <v>0</v>
      </c>
      <c r="AC114">
        <v>0</v>
      </c>
      <c r="AD114">
        <v>8.02</v>
      </c>
      <c r="AE114">
        <v>0</v>
      </c>
      <c r="AF114">
        <v>0</v>
      </c>
      <c r="AG114">
        <v>0</v>
      </c>
      <c r="AH114">
        <v>8.02</v>
      </c>
      <c r="AI114">
        <v>1</v>
      </c>
      <c r="AJ114">
        <v>1</v>
      </c>
      <c r="AK114">
        <v>1</v>
      </c>
      <c r="AL114">
        <v>1</v>
      </c>
      <c r="AN114">
        <v>0</v>
      </c>
      <c r="AO114">
        <v>1</v>
      </c>
      <c r="AP114">
        <v>0</v>
      </c>
      <c r="AQ114">
        <v>0</v>
      </c>
      <c r="AR114">
        <v>0</v>
      </c>
      <c r="AS114" t="s">
        <v>5</v>
      </c>
      <c r="AT114">
        <v>17.89</v>
      </c>
      <c r="AU114" t="s">
        <v>5</v>
      </c>
      <c r="AV114">
        <v>1</v>
      </c>
      <c r="AW114">
        <v>2</v>
      </c>
      <c r="AX114">
        <v>47539286</v>
      </c>
      <c r="AY114">
        <v>1</v>
      </c>
      <c r="AZ114">
        <v>0</v>
      </c>
      <c r="BA114">
        <v>115</v>
      </c>
      <c r="BB114">
        <v>0</v>
      </c>
      <c r="BC114">
        <v>0</v>
      </c>
      <c r="BD114">
        <v>0</v>
      </c>
      <c r="BE114">
        <v>0</v>
      </c>
      <c r="BF114">
        <v>0</v>
      </c>
      <c r="BG114">
        <v>0</v>
      </c>
      <c r="BH114">
        <v>0</v>
      </c>
      <c r="BI114">
        <v>0</v>
      </c>
      <c r="BJ114">
        <v>0</v>
      </c>
      <c r="BK114">
        <v>0</v>
      </c>
      <c r="BL114">
        <v>0</v>
      </c>
      <c r="BM114">
        <v>0</v>
      </c>
      <c r="BN114">
        <v>0</v>
      </c>
      <c r="BO114">
        <v>0</v>
      </c>
      <c r="BP114">
        <v>0</v>
      </c>
      <c r="BQ114">
        <v>0</v>
      </c>
      <c r="BR114">
        <v>0</v>
      </c>
      <c r="BS114">
        <v>0</v>
      </c>
      <c r="BT114">
        <v>0</v>
      </c>
      <c r="BU114">
        <v>0</v>
      </c>
      <c r="BV114">
        <v>0</v>
      </c>
      <c r="BW114">
        <v>0</v>
      </c>
      <c r="CX114">
        <f>Y114*Source!I378</f>
        <v>0.71560000000000001</v>
      </c>
      <c r="CY114">
        <f>AD114</f>
        <v>8.02</v>
      </c>
      <c r="CZ114">
        <f>AH114</f>
        <v>8.02</v>
      </c>
      <c r="DA114">
        <f>AL114</f>
        <v>1</v>
      </c>
      <c r="DB114">
        <f t="shared" si="9"/>
        <v>143.5</v>
      </c>
      <c r="DC114">
        <f t="shared" si="10"/>
        <v>0</v>
      </c>
    </row>
    <row r="115" spans="1:107" x14ac:dyDescent="0.2">
      <c r="A115">
        <f>ROW(Source!A378)</f>
        <v>378</v>
      </c>
      <c r="B115">
        <v>47538294</v>
      </c>
      <c r="C115">
        <v>47539282</v>
      </c>
      <c r="D115">
        <v>44457864</v>
      </c>
      <c r="E115">
        <v>52</v>
      </c>
      <c r="F115">
        <v>1</v>
      </c>
      <c r="G115">
        <v>1</v>
      </c>
      <c r="H115">
        <v>1</v>
      </c>
      <c r="I115" t="s">
        <v>416</v>
      </c>
      <c r="J115" t="s">
        <v>5</v>
      </c>
      <c r="K115" t="s">
        <v>417</v>
      </c>
      <c r="L115">
        <v>1191</v>
      </c>
      <c r="N115">
        <v>1013</v>
      </c>
      <c r="O115" t="s">
        <v>413</v>
      </c>
      <c r="P115" t="s">
        <v>413</v>
      </c>
      <c r="Q115">
        <v>1</v>
      </c>
      <c r="W115">
        <v>0</v>
      </c>
      <c r="X115">
        <v>-1417349443</v>
      </c>
      <c r="Y115">
        <v>0.08</v>
      </c>
      <c r="AA115">
        <v>0</v>
      </c>
      <c r="AB115">
        <v>0</v>
      </c>
      <c r="AC115">
        <v>0</v>
      </c>
      <c r="AD115">
        <v>0</v>
      </c>
      <c r="AE115">
        <v>0</v>
      </c>
      <c r="AF115">
        <v>0</v>
      </c>
      <c r="AG115">
        <v>0</v>
      </c>
      <c r="AH115">
        <v>0</v>
      </c>
      <c r="AI115">
        <v>1</v>
      </c>
      <c r="AJ115">
        <v>1</v>
      </c>
      <c r="AK115">
        <v>1</v>
      </c>
      <c r="AL115">
        <v>1</v>
      </c>
      <c r="AN115">
        <v>0</v>
      </c>
      <c r="AO115">
        <v>1</v>
      </c>
      <c r="AP115">
        <v>0</v>
      </c>
      <c r="AQ115">
        <v>0</v>
      </c>
      <c r="AR115">
        <v>0</v>
      </c>
      <c r="AS115" t="s">
        <v>5</v>
      </c>
      <c r="AT115">
        <v>0.08</v>
      </c>
      <c r="AU115" t="s">
        <v>5</v>
      </c>
      <c r="AV115">
        <v>2</v>
      </c>
      <c r="AW115">
        <v>2</v>
      </c>
      <c r="AX115">
        <v>47539287</v>
      </c>
      <c r="AY115">
        <v>1</v>
      </c>
      <c r="AZ115">
        <v>0</v>
      </c>
      <c r="BA115">
        <v>116</v>
      </c>
      <c r="BB115">
        <v>0</v>
      </c>
      <c r="BC115">
        <v>0</v>
      </c>
      <c r="BD115">
        <v>0</v>
      </c>
      <c r="BE115">
        <v>0</v>
      </c>
      <c r="BF115">
        <v>0</v>
      </c>
      <c r="BG115">
        <v>0</v>
      </c>
      <c r="BH115">
        <v>0</v>
      </c>
      <c r="BI115">
        <v>0</v>
      </c>
      <c r="BJ115">
        <v>0</v>
      </c>
      <c r="BK115">
        <v>0</v>
      </c>
      <c r="BL115">
        <v>0</v>
      </c>
      <c r="BM115">
        <v>0</v>
      </c>
      <c r="BN115">
        <v>0</v>
      </c>
      <c r="BO115">
        <v>0</v>
      </c>
      <c r="BP115">
        <v>0</v>
      </c>
      <c r="BQ115">
        <v>0</v>
      </c>
      <c r="BR115">
        <v>0</v>
      </c>
      <c r="BS115">
        <v>0</v>
      </c>
      <c r="BT115">
        <v>0</v>
      </c>
      <c r="BU115">
        <v>0</v>
      </c>
      <c r="BV115">
        <v>0</v>
      </c>
      <c r="BW115">
        <v>0</v>
      </c>
      <c r="CX115">
        <f>Y115*Source!I378</f>
        <v>3.2000000000000002E-3</v>
      </c>
      <c r="CY115">
        <f>AD115</f>
        <v>0</v>
      </c>
      <c r="CZ115">
        <f>AH115</f>
        <v>0</v>
      </c>
      <c r="DA115">
        <f>AL115</f>
        <v>1</v>
      </c>
      <c r="DB115">
        <f t="shared" si="9"/>
        <v>0</v>
      </c>
      <c r="DC115">
        <f t="shared" si="10"/>
        <v>0</v>
      </c>
    </row>
    <row r="116" spans="1:107" x14ac:dyDescent="0.2">
      <c r="A116">
        <f>ROW(Source!A378)</f>
        <v>378</v>
      </c>
      <c r="B116">
        <v>47538294</v>
      </c>
      <c r="C116">
        <v>47539282</v>
      </c>
      <c r="D116">
        <v>44674653</v>
      </c>
      <c r="E116">
        <v>1</v>
      </c>
      <c r="F116">
        <v>1</v>
      </c>
      <c r="G116">
        <v>1</v>
      </c>
      <c r="H116">
        <v>2</v>
      </c>
      <c r="I116" t="s">
        <v>418</v>
      </c>
      <c r="J116" t="s">
        <v>419</v>
      </c>
      <c r="K116" t="s">
        <v>420</v>
      </c>
      <c r="L116">
        <v>1368</v>
      </c>
      <c r="N116">
        <v>1011</v>
      </c>
      <c r="O116" t="s">
        <v>421</v>
      </c>
      <c r="P116" t="s">
        <v>421</v>
      </c>
      <c r="Q116">
        <v>1</v>
      </c>
      <c r="W116">
        <v>0</v>
      </c>
      <c r="X116">
        <v>239474051</v>
      </c>
      <c r="Y116">
        <v>0.08</v>
      </c>
      <c r="AA116">
        <v>0</v>
      </c>
      <c r="AB116">
        <v>447.64</v>
      </c>
      <c r="AC116">
        <v>443.21</v>
      </c>
      <c r="AD116">
        <v>0</v>
      </c>
      <c r="AE116">
        <v>0</v>
      </c>
      <c r="AF116">
        <v>31.26</v>
      </c>
      <c r="AG116">
        <v>13.5</v>
      </c>
      <c r="AH116">
        <v>0</v>
      </c>
      <c r="AI116">
        <v>1</v>
      </c>
      <c r="AJ116">
        <v>14.32</v>
      </c>
      <c r="AK116">
        <v>32.83</v>
      </c>
      <c r="AL116">
        <v>1</v>
      </c>
      <c r="AN116">
        <v>0</v>
      </c>
      <c r="AO116">
        <v>1</v>
      </c>
      <c r="AP116">
        <v>0</v>
      </c>
      <c r="AQ116">
        <v>0</v>
      </c>
      <c r="AR116">
        <v>0</v>
      </c>
      <c r="AS116" t="s">
        <v>5</v>
      </c>
      <c r="AT116">
        <v>0.08</v>
      </c>
      <c r="AU116" t="s">
        <v>5</v>
      </c>
      <c r="AV116">
        <v>0</v>
      </c>
      <c r="AW116">
        <v>2</v>
      </c>
      <c r="AX116">
        <v>47539288</v>
      </c>
      <c r="AY116">
        <v>1</v>
      </c>
      <c r="AZ116">
        <v>0</v>
      </c>
      <c r="BA116">
        <v>117</v>
      </c>
      <c r="BB116">
        <v>0</v>
      </c>
      <c r="BC116">
        <v>0</v>
      </c>
      <c r="BD116">
        <v>0</v>
      </c>
      <c r="BE116">
        <v>0</v>
      </c>
      <c r="BF116">
        <v>0</v>
      </c>
      <c r="BG116">
        <v>0</v>
      </c>
      <c r="BH116">
        <v>0</v>
      </c>
      <c r="BI116">
        <v>0</v>
      </c>
      <c r="BJ116">
        <v>0</v>
      </c>
      <c r="BK116">
        <v>0</v>
      </c>
      <c r="BL116">
        <v>0</v>
      </c>
      <c r="BM116">
        <v>0</v>
      </c>
      <c r="BN116">
        <v>0</v>
      </c>
      <c r="BO116">
        <v>0</v>
      </c>
      <c r="BP116">
        <v>0</v>
      </c>
      <c r="BQ116">
        <v>0</v>
      </c>
      <c r="BR116">
        <v>0</v>
      </c>
      <c r="BS116">
        <v>0</v>
      </c>
      <c r="BT116">
        <v>0</v>
      </c>
      <c r="BU116">
        <v>0</v>
      </c>
      <c r="BV116">
        <v>0</v>
      </c>
      <c r="BW116">
        <v>0</v>
      </c>
      <c r="CX116">
        <f>Y116*Source!I378</f>
        <v>3.2000000000000002E-3</v>
      </c>
      <c r="CY116">
        <f>AB116</f>
        <v>447.64</v>
      </c>
      <c r="CZ116">
        <f>AF116</f>
        <v>31.26</v>
      </c>
      <c r="DA116">
        <f>AJ116</f>
        <v>14.32</v>
      </c>
      <c r="DB116">
        <f t="shared" si="9"/>
        <v>2.5</v>
      </c>
      <c r="DC116">
        <f t="shared" si="10"/>
        <v>1.1000000000000001</v>
      </c>
    </row>
    <row r="117" spans="1:107" x14ac:dyDescent="0.2">
      <c r="A117">
        <f>ROW(Source!A379)</f>
        <v>379</v>
      </c>
      <c r="B117">
        <v>47538294</v>
      </c>
      <c r="C117">
        <v>47539289</v>
      </c>
      <c r="D117">
        <v>44457715</v>
      </c>
      <c r="E117">
        <v>52</v>
      </c>
      <c r="F117">
        <v>1</v>
      </c>
      <c r="G117">
        <v>1</v>
      </c>
      <c r="H117">
        <v>1</v>
      </c>
      <c r="I117" t="s">
        <v>533</v>
      </c>
      <c r="J117" t="s">
        <v>5</v>
      </c>
      <c r="K117" t="s">
        <v>534</v>
      </c>
      <c r="L117">
        <v>1191</v>
      </c>
      <c r="N117">
        <v>1013</v>
      </c>
      <c r="O117" t="s">
        <v>413</v>
      </c>
      <c r="P117" t="s">
        <v>413</v>
      </c>
      <c r="Q117">
        <v>1</v>
      </c>
      <c r="W117">
        <v>0</v>
      </c>
      <c r="X117">
        <v>912892513</v>
      </c>
      <c r="Y117">
        <v>68.239999999999995</v>
      </c>
      <c r="AA117">
        <v>0</v>
      </c>
      <c r="AB117">
        <v>0</v>
      </c>
      <c r="AC117">
        <v>0</v>
      </c>
      <c r="AD117">
        <v>9.92</v>
      </c>
      <c r="AE117">
        <v>0</v>
      </c>
      <c r="AF117">
        <v>0</v>
      </c>
      <c r="AG117">
        <v>0</v>
      </c>
      <c r="AH117">
        <v>9.92</v>
      </c>
      <c r="AI117">
        <v>1</v>
      </c>
      <c r="AJ117">
        <v>1</v>
      </c>
      <c r="AK117">
        <v>1</v>
      </c>
      <c r="AL117">
        <v>1</v>
      </c>
      <c r="AN117">
        <v>0</v>
      </c>
      <c r="AO117">
        <v>1</v>
      </c>
      <c r="AP117">
        <v>0</v>
      </c>
      <c r="AQ117">
        <v>0</v>
      </c>
      <c r="AR117">
        <v>0</v>
      </c>
      <c r="AS117" t="s">
        <v>5</v>
      </c>
      <c r="AT117">
        <v>68.239999999999995</v>
      </c>
      <c r="AU117" t="s">
        <v>5</v>
      </c>
      <c r="AV117">
        <v>1</v>
      </c>
      <c r="AW117">
        <v>2</v>
      </c>
      <c r="AX117">
        <v>47539299</v>
      </c>
      <c r="AY117">
        <v>1</v>
      </c>
      <c r="AZ117">
        <v>0</v>
      </c>
      <c r="BA117">
        <v>118</v>
      </c>
      <c r="BB117">
        <v>0</v>
      </c>
      <c r="BC117">
        <v>0</v>
      </c>
      <c r="BD117">
        <v>0</v>
      </c>
      <c r="BE117">
        <v>0</v>
      </c>
      <c r="BF117">
        <v>0</v>
      </c>
      <c r="BG117">
        <v>0</v>
      </c>
      <c r="BH117">
        <v>0</v>
      </c>
      <c r="BI117">
        <v>0</v>
      </c>
      <c r="BJ117">
        <v>0</v>
      </c>
      <c r="BK117">
        <v>0</v>
      </c>
      <c r="BL117">
        <v>0</v>
      </c>
      <c r="BM117">
        <v>0</v>
      </c>
      <c r="BN117">
        <v>0</v>
      </c>
      <c r="BO117">
        <v>0</v>
      </c>
      <c r="BP117">
        <v>0</v>
      </c>
      <c r="BQ117">
        <v>0</v>
      </c>
      <c r="BR117">
        <v>0</v>
      </c>
      <c r="BS117">
        <v>0</v>
      </c>
      <c r="BT117">
        <v>0</v>
      </c>
      <c r="BU117">
        <v>0</v>
      </c>
      <c r="BV117">
        <v>0</v>
      </c>
      <c r="BW117">
        <v>0</v>
      </c>
      <c r="CX117">
        <f>Y117*Source!I379</f>
        <v>2.7296</v>
      </c>
      <c r="CY117">
        <f>AD117</f>
        <v>9.92</v>
      </c>
      <c r="CZ117">
        <f>AH117</f>
        <v>9.92</v>
      </c>
      <c r="DA117">
        <f>AL117</f>
        <v>1</v>
      </c>
      <c r="DB117">
        <f t="shared" si="9"/>
        <v>676.9</v>
      </c>
      <c r="DC117">
        <f t="shared" si="10"/>
        <v>0</v>
      </c>
    </row>
    <row r="118" spans="1:107" x14ac:dyDescent="0.2">
      <c r="A118">
        <f>ROW(Source!A379)</f>
        <v>379</v>
      </c>
      <c r="B118">
        <v>47538294</v>
      </c>
      <c r="C118">
        <v>47539289</v>
      </c>
      <c r="D118">
        <v>44457864</v>
      </c>
      <c r="E118">
        <v>52</v>
      </c>
      <c r="F118">
        <v>1</v>
      </c>
      <c r="G118">
        <v>1</v>
      </c>
      <c r="H118">
        <v>1</v>
      </c>
      <c r="I118" t="s">
        <v>416</v>
      </c>
      <c r="J118" t="s">
        <v>5</v>
      </c>
      <c r="K118" t="s">
        <v>417</v>
      </c>
      <c r="L118">
        <v>1191</v>
      </c>
      <c r="N118">
        <v>1013</v>
      </c>
      <c r="O118" t="s">
        <v>413</v>
      </c>
      <c r="P118" t="s">
        <v>413</v>
      </c>
      <c r="Q118">
        <v>1</v>
      </c>
      <c r="W118">
        <v>0</v>
      </c>
      <c r="X118">
        <v>-1417349443</v>
      </c>
      <c r="Y118">
        <v>0.2</v>
      </c>
      <c r="AA118">
        <v>0</v>
      </c>
      <c r="AB118">
        <v>0</v>
      </c>
      <c r="AC118">
        <v>0</v>
      </c>
      <c r="AD118">
        <v>0</v>
      </c>
      <c r="AE118">
        <v>0</v>
      </c>
      <c r="AF118">
        <v>0</v>
      </c>
      <c r="AG118">
        <v>0</v>
      </c>
      <c r="AH118">
        <v>0</v>
      </c>
      <c r="AI118">
        <v>1</v>
      </c>
      <c r="AJ118">
        <v>1</v>
      </c>
      <c r="AK118">
        <v>1</v>
      </c>
      <c r="AL118">
        <v>1</v>
      </c>
      <c r="AN118">
        <v>0</v>
      </c>
      <c r="AO118">
        <v>1</v>
      </c>
      <c r="AP118">
        <v>0</v>
      </c>
      <c r="AQ118">
        <v>0</v>
      </c>
      <c r="AR118">
        <v>0</v>
      </c>
      <c r="AS118" t="s">
        <v>5</v>
      </c>
      <c r="AT118">
        <v>0.2</v>
      </c>
      <c r="AU118" t="s">
        <v>5</v>
      </c>
      <c r="AV118">
        <v>2</v>
      </c>
      <c r="AW118">
        <v>2</v>
      </c>
      <c r="AX118">
        <v>47539300</v>
      </c>
      <c r="AY118">
        <v>1</v>
      </c>
      <c r="AZ118">
        <v>0</v>
      </c>
      <c r="BA118">
        <v>119</v>
      </c>
      <c r="BB118">
        <v>0</v>
      </c>
      <c r="BC118">
        <v>0</v>
      </c>
      <c r="BD118">
        <v>0</v>
      </c>
      <c r="BE118">
        <v>0</v>
      </c>
      <c r="BF118">
        <v>0</v>
      </c>
      <c r="BG118">
        <v>0</v>
      </c>
      <c r="BH118">
        <v>0</v>
      </c>
      <c r="BI118">
        <v>0</v>
      </c>
      <c r="BJ118">
        <v>0</v>
      </c>
      <c r="BK118">
        <v>0</v>
      </c>
      <c r="BL118">
        <v>0</v>
      </c>
      <c r="BM118">
        <v>0</v>
      </c>
      <c r="BN118">
        <v>0</v>
      </c>
      <c r="BO118">
        <v>0</v>
      </c>
      <c r="BP118">
        <v>0</v>
      </c>
      <c r="BQ118">
        <v>0</v>
      </c>
      <c r="BR118">
        <v>0</v>
      </c>
      <c r="BS118">
        <v>0</v>
      </c>
      <c r="BT118">
        <v>0</v>
      </c>
      <c r="BU118">
        <v>0</v>
      </c>
      <c r="BV118">
        <v>0</v>
      </c>
      <c r="BW118">
        <v>0</v>
      </c>
      <c r="CX118">
        <f>Y118*Source!I379</f>
        <v>8.0000000000000002E-3</v>
      </c>
      <c r="CY118">
        <f>AD118</f>
        <v>0</v>
      </c>
      <c r="CZ118">
        <f>AH118</f>
        <v>0</v>
      </c>
      <c r="DA118">
        <f>AL118</f>
        <v>1</v>
      </c>
      <c r="DB118">
        <f t="shared" si="9"/>
        <v>0</v>
      </c>
      <c r="DC118">
        <f t="shared" si="10"/>
        <v>0</v>
      </c>
    </row>
    <row r="119" spans="1:107" x14ac:dyDescent="0.2">
      <c r="A119">
        <f>ROW(Source!A379)</f>
        <v>379</v>
      </c>
      <c r="B119">
        <v>47538294</v>
      </c>
      <c r="C119">
        <v>47539289</v>
      </c>
      <c r="D119">
        <v>44674406</v>
      </c>
      <c r="E119">
        <v>1</v>
      </c>
      <c r="F119">
        <v>1</v>
      </c>
      <c r="G119">
        <v>1</v>
      </c>
      <c r="H119">
        <v>2</v>
      </c>
      <c r="I119" t="s">
        <v>463</v>
      </c>
      <c r="J119" t="s">
        <v>464</v>
      </c>
      <c r="K119" t="s">
        <v>465</v>
      </c>
      <c r="L119">
        <v>1368</v>
      </c>
      <c r="N119">
        <v>1011</v>
      </c>
      <c r="O119" t="s">
        <v>421</v>
      </c>
      <c r="P119" t="s">
        <v>421</v>
      </c>
      <c r="Q119">
        <v>1</v>
      </c>
      <c r="W119">
        <v>0</v>
      </c>
      <c r="X119">
        <v>-1587540238</v>
      </c>
      <c r="Y119">
        <v>0.1</v>
      </c>
      <c r="AA119">
        <v>0</v>
      </c>
      <c r="AB119">
        <v>1023.6</v>
      </c>
      <c r="AC119">
        <v>443.21</v>
      </c>
      <c r="AD119">
        <v>0</v>
      </c>
      <c r="AE119">
        <v>0</v>
      </c>
      <c r="AF119">
        <v>115.4</v>
      </c>
      <c r="AG119">
        <v>13.5</v>
      </c>
      <c r="AH119">
        <v>0</v>
      </c>
      <c r="AI119">
        <v>1</v>
      </c>
      <c r="AJ119">
        <v>8.8699999999999992</v>
      </c>
      <c r="AK119">
        <v>32.83</v>
      </c>
      <c r="AL119">
        <v>1</v>
      </c>
      <c r="AN119">
        <v>0</v>
      </c>
      <c r="AO119">
        <v>1</v>
      </c>
      <c r="AP119">
        <v>0</v>
      </c>
      <c r="AQ119">
        <v>0</v>
      </c>
      <c r="AR119">
        <v>0</v>
      </c>
      <c r="AS119" t="s">
        <v>5</v>
      </c>
      <c r="AT119">
        <v>0.1</v>
      </c>
      <c r="AU119" t="s">
        <v>5</v>
      </c>
      <c r="AV119">
        <v>0</v>
      </c>
      <c r="AW119">
        <v>2</v>
      </c>
      <c r="AX119">
        <v>47539301</v>
      </c>
      <c r="AY119">
        <v>1</v>
      </c>
      <c r="AZ119">
        <v>0</v>
      </c>
      <c r="BA119">
        <v>120</v>
      </c>
      <c r="BB119">
        <v>0</v>
      </c>
      <c r="BC119">
        <v>0</v>
      </c>
      <c r="BD119">
        <v>0</v>
      </c>
      <c r="BE119">
        <v>0</v>
      </c>
      <c r="BF119">
        <v>0</v>
      </c>
      <c r="BG119">
        <v>0</v>
      </c>
      <c r="BH119">
        <v>0</v>
      </c>
      <c r="BI119">
        <v>0</v>
      </c>
      <c r="BJ119">
        <v>0</v>
      </c>
      <c r="BK119">
        <v>0</v>
      </c>
      <c r="BL119">
        <v>0</v>
      </c>
      <c r="BM119">
        <v>0</v>
      </c>
      <c r="BN119">
        <v>0</v>
      </c>
      <c r="BO119">
        <v>0</v>
      </c>
      <c r="BP119">
        <v>0</v>
      </c>
      <c r="BQ119">
        <v>0</v>
      </c>
      <c r="BR119">
        <v>0</v>
      </c>
      <c r="BS119">
        <v>0</v>
      </c>
      <c r="BT119">
        <v>0</v>
      </c>
      <c r="BU119">
        <v>0</v>
      </c>
      <c r="BV119">
        <v>0</v>
      </c>
      <c r="BW119">
        <v>0</v>
      </c>
      <c r="CX119">
        <f>Y119*Source!I379</f>
        <v>4.0000000000000001E-3</v>
      </c>
      <c r="CY119">
        <f>AB119</f>
        <v>1023.6</v>
      </c>
      <c r="CZ119">
        <f>AF119</f>
        <v>115.4</v>
      </c>
      <c r="DA119">
        <f>AJ119</f>
        <v>8.8699999999999992</v>
      </c>
      <c r="DB119">
        <f t="shared" si="9"/>
        <v>11.5</v>
      </c>
      <c r="DC119">
        <f t="shared" si="10"/>
        <v>1.4</v>
      </c>
    </row>
    <row r="120" spans="1:107" x14ac:dyDescent="0.2">
      <c r="A120">
        <f>ROW(Source!A379)</f>
        <v>379</v>
      </c>
      <c r="B120">
        <v>47538294</v>
      </c>
      <c r="C120">
        <v>47539289</v>
      </c>
      <c r="D120">
        <v>44675658</v>
      </c>
      <c r="E120">
        <v>1</v>
      </c>
      <c r="F120">
        <v>1</v>
      </c>
      <c r="G120">
        <v>1</v>
      </c>
      <c r="H120">
        <v>2</v>
      </c>
      <c r="I120" t="s">
        <v>434</v>
      </c>
      <c r="J120" t="s">
        <v>435</v>
      </c>
      <c r="K120" t="s">
        <v>436</v>
      </c>
      <c r="L120">
        <v>1368</v>
      </c>
      <c r="N120">
        <v>1011</v>
      </c>
      <c r="O120" t="s">
        <v>421</v>
      </c>
      <c r="P120" t="s">
        <v>421</v>
      </c>
      <c r="Q120">
        <v>1</v>
      </c>
      <c r="W120">
        <v>0</v>
      </c>
      <c r="X120">
        <v>-922938010</v>
      </c>
      <c r="Y120">
        <v>0.1</v>
      </c>
      <c r="AA120">
        <v>0</v>
      </c>
      <c r="AB120">
        <v>795.09</v>
      </c>
      <c r="AC120">
        <v>380.83</v>
      </c>
      <c r="AD120">
        <v>0</v>
      </c>
      <c r="AE120">
        <v>0</v>
      </c>
      <c r="AF120">
        <v>65.709999999999994</v>
      </c>
      <c r="AG120">
        <v>11.6</v>
      </c>
      <c r="AH120">
        <v>0</v>
      </c>
      <c r="AI120">
        <v>1</v>
      </c>
      <c r="AJ120">
        <v>12.1</v>
      </c>
      <c r="AK120">
        <v>32.83</v>
      </c>
      <c r="AL120">
        <v>1</v>
      </c>
      <c r="AN120">
        <v>0</v>
      </c>
      <c r="AO120">
        <v>1</v>
      </c>
      <c r="AP120">
        <v>0</v>
      </c>
      <c r="AQ120">
        <v>0</v>
      </c>
      <c r="AR120">
        <v>0</v>
      </c>
      <c r="AS120" t="s">
        <v>5</v>
      </c>
      <c r="AT120">
        <v>0.1</v>
      </c>
      <c r="AU120" t="s">
        <v>5</v>
      </c>
      <c r="AV120">
        <v>0</v>
      </c>
      <c r="AW120">
        <v>2</v>
      </c>
      <c r="AX120">
        <v>47539302</v>
      </c>
      <c r="AY120">
        <v>1</v>
      </c>
      <c r="AZ120">
        <v>0</v>
      </c>
      <c r="BA120">
        <v>121</v>
      </c>
      <c r="BB120">
        <v>0</v>
      </c>
      <c r="BC120">
        <v>0</v>
      </c>
      <c r="BD120">
        <v>0</v>
      </c>
      <c r="BE120">
        <v>0</v>
      </c>
      <c r="BF120">
        <v>0</v>
      </c>
      <c r="BG120">
        <v>0</v>
      </c>
      <c r="BH120">
        <v>0</v>
      </c>
      <c r="BI120">
        <v>0</v>
      </c>
      <c r="BJ120">
        <v>0</v>
      </c>
      <c r="BK120">
        <v>0</v>
      </c>
      <c r="BL120">
        <v>0</v>
      </c>
      <c r="BM120">
        <v>0</v>
      </c>
      <c r="BN120">
        <v>0</v>
      </c>
      <c r="BO120">
        <v>0</v>
      </c>
      <c r="BP120">
        <v>0</v>
      </c>
      <c r="BQ120">
        <v>0</v>
      </c>
      <c r="BR120">
        <v>0</v>
      </c>
      <c r="BS120">
        <v>0</v>
      </c>
      <c r="BT120">
        <v>0</v>
      </c>
      <c r="BU120">
        <v>0</v>
      </c>
      <c r="BV120">
        <v>0</v>
      </c>
      <c r="BW120">
        <v>0</v>
      </c>
      <c r="CX120">
        <f>Y120*Source!I379</f>
        <v>4.0000000000000001E-3</v>
      </c>
      <c r="CY120">
        <f>AB120</f>
        <v>795.09</v>
      </c>
      <c r="CZ120">
        <f>AF120</f>
        <v>65.709999999999994</v>
      </c>
      <c r="DA120">
        <f>AJ120</f>
        <v>12.1</v>
      </c>
      <c r="DB120">
        <f t="shared" si="9"/>
        <v>6.6</v>
      </c>
      <c r="DC120">
        <f t="shared" si="10"/>
        <v>1.2</v>
      </c>
    </row>
    <row r="121" spans="1:107" x14ac:dyDescent="0.2">
      <c r="A121">
        <f>ROW(Source!A379)</f>
        <v>379</v>
      </c>
      <c r="B121">
        <v>47538294</v>
      </c>
      <c r="C121">
        <v>47539289</v>
      </c>
      <c r="D121">
        <v>44470682</v>
      </c>
      <c r="E121">
        <v>1</v>
      </c>
      <c r="F121">
        <v>1</v>
      </c>
      <c r="G121">
        <v>1</v>
      </c>
      <c r="H121">
        <v>3</v>
      </c>
      <c r="I121" t="s">
        <v>554</v>
      </c>
      <c r="J121" t="s">
        <v>555</v>
      </c>
      <c r="K121" t="s">
        <v>556</v>
      </c>
      <c r="L121">
        <v>1346</v>
      </c>
      <c r="N121">
        <v>1009</v>
      </c>
      <c r="O121" t="s">
        <v>184</v>
      </c>
      <c r="P121" t="s">
        <v>184</v>
      </c>
      <c r="Q121">
        <v>1</v>
      </c>
      <c r="W121">
        <v>0</v>
      </c>
      <c r="X121">
        <v>-318281339</v>
      </c>
      <c r="Y121">
        <v>0.31</v>
      </c>
      <c r="AA121">
        <v>242.59</v>
      </c>
      <c r="AB121">
        <v>0</v>
      </c>
      <c r="AC121">
        <v>0</v>
      </c>
      <c r="AD121">
        <v>0</v>
      </c>
      <c r="AE121">
        <v>30.4</v>
      </c>
      <c r="AF121">
        <v>0</v>
      </c>
      <c r="AG121">
        <v>0</v>
      </c>
      <c r="AH121">
        <v>0</v>
      </c>
      <c r="AI121">
        <v>7.98</v>
      </c>
      <c r="AJ121">
        <v>1</v>
      </c>
      <c r="AK121">
        <v>1</v>
      </c>
      <c r="AL121">
        <v>1</v>
      </c>
      <c r="AN121">
        <v>0</v>
      </c>
      <c r="AO121">
        <v>1</v>
      </c>
      <c r="AP121">
        <v>0</v>
      </c>
      <c r="AQ121">
        <v>0</v>
      </c>
      <c r="AR121">
        <v>0</v>
      </c>
      <c r="AS121" t="s">
        <v>5</v>
      </c>
      <c r="AT121">
        <v>0.31</v>
      </c>
      <c r="AU121" t="s">
        <v>5</v>
      </c>
      <c r="AV121">
        <v>0</v>
      </c>
      <c r="AW121">
        <v>2</v>
      </c>
      <c r="AX121">
        <v>47539303</v>
      </c>
      <c r="AY121">
        <v>1</v>
      </c>
      <c r="AZ121">
        <v>0</v>
      </c>
      <c r="BA121">
        <v>122</v>
      </c>
      <c r="BB121">
        <v>0</v>
      </c>
      <c r="BC121">
        <v>0</v>
      </c>
      <c r="BD121">
        <v>0</v>
      </c>
      <c r="BE121">
        <v>0</v>
      </c>
      <c r="BF121">
        <v>0</v>
      </c>
      <c r="BG121">
        <v>0</v>
      </c>
      <c r="BH121">
        <v>0</v>
      </c>
      <c r="BI121">
        <v>0</v>
      </c>
      <c r="BJ121">
        <v>0</v>
      </c>
      <c r="BK121">
        <v>0</v>
      </c>
      <c r="BL121">
        <v>0</v>
      </c>
      <c r="BM121">
        <v>0</v>
      </c>
      <c r="BN121">
        <v>0</v>
      </c>
      <c r="BO121">
        <v>0</v>
      </c>
      <c r="BP121">
        <v>0</v>
      </c>
      <c r="BQ121">
        <v>0</v>
      </c>
      <c r="BR121">
        <v>0</v>
      </c>
      <c r="BS121">
        <v>0</v>
      </c>
      <c r="BT121">
        <v>0</v>
      </c>
      <c r="BU121">
        <v>0</v>
      </c>
      <c r="BV121">
        <v>0</v>
      </c>
      <c r="BW121">
        <v>0</v>
      </c>
      <c r="CX121">
        <f>Y121*Source!I379</f>
        <v>1.24E-2</v>
      </c>
      <c r="CY121">
        <f t="shared" ref="CY121:CY126" si="11">AA121</f>
        <v>242.59</v>
      </c>
      <c r="CZ121">
        <f t="shared" ref="CZ121:CZ126" si="12">AE121</f>
        <v>30.4</v>
      </c>
      <c r="DA121">
        <f t="shared" ref="DA121:DA126" si="13">AI121</f>
        <v>7.98</v>
      </c>
      <c r="DB121">
        <f t="shared" si="9"/>
        <v>9.4</v>
      </c>
      <c r="DC121">
        <f t="shared" si="10"/>
        <v>0</v>
      </c>
    </row>
    <row r="122" spans="1:107" x14ac:dyDescent="0.2">
      <c r="A122">
        <f>ROW(Source!A379)</f>
        <v>379</v>
      </c>
      <c r="B122">
        <v>47538294</v>
      </c>
      <c r="C122">
        <v>47539289</v>
      </c>
      <c r="D122">
        <v>44473892</v>
      </c>
      <c r="E122">
        <v>1</v>
      </c>
      <c r="F122">
        <v>1</v>
      </c>
      <c r="G122">
        <v>1</v>
      </c>
      <c r="H122">
        <v>3</v>
      </c>
      <c r="I122" t="s">
        <v>557</v>
      </c>
      <c r="J122" t="s">
        <v>558</v>
      </c>
      <c r="K122" t="s">
        <v>559</v>
      </c>
      <c r="L122">
        <v>1348</v>
      </c>
      <c r="N122">
        <v>1009</v>
      </c>
      <c r="O122" t="s">
        <v>28</v>
      </c>
      <c r="P122" t="s">
        <v>28</v>
      </c>
      <c r="Q122">
        <v>1000</v>
      </c>
      <c r="W122">
        <v>0</v>
      </c>
      <c r="X122">
        <v>1613544701</v>
      </c>
      <c r="Y122">
        <v>3.0599999999999998E-3</v>
      </c>
      <c r="AA122">
        <v>79054.8</v>
      </c>
      <c r="AB122">
        <v>0</v>
      </c>
      <c r="AC122">
        <v>0</v>
      </c>
      <c r="AD122">
        <v>0</v>
      </c>
      <c r="AE122">
        <v>12430</v>
      </c>
      <c r="AF122">
        <v>0</v>
      </c>
      <c r="AG122">
        <v>0</v>
      </c>
      <c r="AH122">
        <v>0</v>
      </c>
      <c r="AI122">
        <v>6.36</v>
      </c>
      <c r="AJ122">
        <v>1</v>
      </c>
      <c r="AK122">
        <v>1</v>
      </c>
      <c r="AL122">
        <v>1</v>
      </c>
      <c r="AN122">
        <v>0</v>
      </c>
      <c r="AO122">
        <v>1</v>
      </c>
      <c r="AP122">
        <v>0</v>
      </c>
      <c r="AQ122">
        <v>0</v>
      </c>
      <c r="AR122">
        <v>0</v>
      </c>
      <c r="AS122" t="s">
        <v>5</v>
      </c>
      <c r="AT122">
        <v>3.0599999999999998E-3</v>
      </c>
      <c r="AU122" t="s">
        <v>5</v>
      </c>
      <c r="AV122">
        <v>0</v>
      </c>
      <c r="AW122">
        <v>2</v>
      </c>
      <c r="AX122">
        <v>47539304</v>
      </c>
      <c r="AY122">
        <v>1</v>
      </c>
      <c r="AZ122">
        <v>0</v>
      </c>
      <c r="BA122">
        <v>123</v>
      </c>
      <c r="BB122">
        <v>0</v>
      </c>
      <c r="BC122">
        <v>0</v>
      </c>
      <c r="BD122">
        <v>0</v>
      </c>
      <c r="BE122">
        <v>0</v>
      </c>
      <c r="BF122">
        <v>0</v>
      </c>
      <c r="BG122">
        <v>0</v>
      </c>
      <c r="BH122">
        <v>0</v>
      </c>
      <c r="BI122">
        <v>0</v>
      </c>
      <c r="BJ122">
        <v>0</v>
      </c>
      <c r="BK122">
        <v>0</v>
      </c>
      <c r="BL122">
        <v>0</v>
      </c>
      <c r="BM122">
        <v>0</v>
      </c>
      <c r="BN122">
        <v>0</v>
      </c>
      <c r="BO122">
        <v>0</v>
      </c>
      <c r="BP122">
        <v>0</v>
      </c>
      <c r="BQ122">
        <v>0</v>
      </c>
      <c r="BR122">
        <v>0</v>
      </c>
      <c r="BS122">
        <v>0</v>
      </c>
      <c r="BT122">
        <v>0</v>
      </c>
      <c r="BU122">
        <v>0</v>
      </c>
      <c r="BV122">
        <v>0</v>
      </c>
      <c r="BW122">
        <v>0</v>
      </c>
      <c r="CX122">
        <f>Y122*Source!I379</f>
        <v>1.2239999999999999E-4</v>
      </c>
      <c r="CY122">
        <f t="shared" si="11"/>
        <v>79054.8</v>
      </c>
      <c r="CZ122">
        <f t="shared" si="12"/>
        <v>12430</v>
      </c>
      <c r="DA122">
        <f t="shared" si="13"/>
        <v>6.36</v>
      </c>
      <c r="DB122">
        <f t="shared" si="9"/>
        <v>38</v>
      </c>
      <c r="DC122">
        <f t="shared" si="10"/>
        <v>0</v>
      </c>
    </row>
    <row r="123" spans="1:107" x14ac:dyDescent="0.2">
      <c r="A123">
        <f>ROW(Source!A379)</f>
        <v>379</v>
      </c>
      <c r="B123">
        <v>47538294</v>
      </c>
      <c r="C123">
        <v>47539289</v>
      </c>
      <c r="D123">
        <v>44474112</v>
      </c>
      <c r="E123">
        <v>1</v>
      </c>
      <c r="F123">
        <v>1</v>
      </c>
      <c r="G123">
        <v>1</v>
      </c>
      <c r="H123">
        <v>3</v>
      </c>
      <c r="I123" t="s">
        <v>560</v>
      </c>
      <c r="J123" t="s">
        <v>561</v>
      </c>
      <c r="K123" t="s">
        <v>562</v>
      </c>
      <c r="L123">
        <v>1425</v>
      </c>
      <c r="N123">
        <v>1013</v>
      </c>
      <c r="O123" t="s">
        <v>101</v>
      </c>
      <c r="P123" t="s">
        <v>101</v>
      </c>
      <c r="Q123">
        <v>1</v>
      </c>
      <c r="W123">
        <v>0</v>
      </c>
      <c r="X123">
        <v>-1217458317</v>
      </c>
      <c r="Y123">
        <v>4.08</v>
      </c>
      <c r="AA123">
        <v>352.6</v>
      </c>
      <c r="AB123">
        <v>0</v>
      </c>
      <c r="AC123">
        <v>0</v>
      </c>
      <c r="AD123">
        <v>0</v>
      </c>
      <c r="AE123">
        <v>86</v>
      </c>
      <c r="AF123">
        <v>0</v>
      </c>
      <c r="AG123">
        <v>0</v>
      </c>
      <c r="AH123">
        <v>0</v>
      </c>
      <c r="AI123">
        <v>4.0999999999999996</v>
      </c>
      <c r="AJ123">
        <v>1</v>
      </c>
      <c r="AK123">
        <v>1</v>
      </c>
      <c r="AL123">
        <v>1</v>
      </c>
      <c r="AN123">
        <v>0</v>
      </c>
      <c r="AO123">
        <v>1</v>
      </c>
      <c r="AP123">
        <v>0</v>
      </c>
      <c r="AQ123">
        <v>0</v>
      </c>
      <c r="AR123">
        <v>0</v>
      </c>
      <c r="AS123" t="s">
        <v>5</v>
      </c>
      <c r="AT123">
        <v>4.08</v>
      </c>
      <c r="AU123" t="s">
        <v>5</v>
      </c>
      <c r="AV123">
        <v>0</v>
      </c>
      <c r="AW123">
        <v>2</v>
      </c>
      <c r="AX123">
        <v>47539305</v>
      </c>
      <c r="AY123">
        <v>1</v>
      </c>
      <c r="AZ123">
        <v>0</v>
      </c>
      <c r="BA123">
        <v>124</v>
      </c>
      <c r="BB123">
        <v>0</v>
      </c>
      <c r="BC123">
        <v>0</v>
      </c>
      <c r="BD123">
        <v>0</v>
      </c>
      <c r="BE123">
        <v>0</v>
      </c>
      <c r="BF123">
        <v>0</v>
      </c>
      <c r="BG123">
        <v>0</v>
      </c>
      <c r="BH123">
        <v>0</v>
      </c>
      <c r="BI123">
        <v>0</v>
      </c>
      <c r="BJ123">
        <v>0</v>
      </c>
      <c r="BK123">
        <v>0</v>
      </c>
      <c r="BL123">
        <v>0</v>
      </c>
      <c r="BM123">
        <v>0</v>
      </c>
      <c r="BN123">
        <v>0</v>
      </c>
      <c r="BO123">
        <v>0</v>
      </c>
      <c r="BP123">
        <v>0</v>
      </c>
      <c r="BQ123">
        <v>0</v>
      </c>
      <c r="BR123">
        <v>0</v>
      </c>
      <c r="BS123">
        <v>0</v>
      </c>
      <c r="BT123">
        <v>0</v>
      </c>
      <c r="BU123">
        <v>0</v>
      </c>
      <c r="BV123">
        <v>0</v>
      </c>
      <c r="BW123">
        <v>0</v>
      </c>
      <c r="CX123">
        <f>Y123*Source!I379</f>
        <v>0.16320000000000001</v>
      </c>
      <c r="CY123">
        <f t="shared" si="11"/>
        <v>352.6</v>
      </c>
      <c r="CZ123">
        <f t="shared" si="12"/>
        <v>86</v>
      </c>
      <c r="DA123">
        <f t="shared" si="13"/>
        <v>4.0999999999999996</v>
      </c>
      <c r="DB123">
        <f t="shared" si="9"/>
        <v>350.9</v>
      </c>
      <c r="DC123">
        <f t="shared" si="10"/>
        <v>0</v>
      </c>
    </row>
    <row r="124" spans="1:107" x14ac:dyDescent="0.2">
      <c r="A124">
        <f>ROW(Source!A379)</f>
        <v>379</v>
      </c>
      <c r="B124">
        <v>47538294</v>
      </c>
      <c r="C124">
        <v>47539289</v>
      </c>
      <c r="D124">
        <v>44553613</v>
      </c>
      <c r="E124">
        <v>1</v>
      </c>
      <c r="F124">
        <v>1</v>
      </c>
      <c r="G124">
        <v>1</v>
      </c>
      <c r="H124">
        <v>3</v>
      </c>
      <c r="I124" t="s">
        <v>254</v>
      </c>
      <c r="J124" t="s">
        <v>256</v>
      </c>
      <c r="K124" t="s">
        <v>255</v>
      </c>
      <c r="L124">
        <v>1371</v>
      </c>
      <c r="N124">
        <v>1013</v>
      </c>
      <c r="O124" t="s">
        <v>201</v>
      </c>
      <c r="P124" t="s">
        <v>201</v>
      </c>
      <c r="Q124">
        <v>1</v>
      </c>
      <c r="W124">
        <v>0</v>
      </c>
      <c r="X124">
        <v>-82131142</v>
      </c>
      <c r="Y124">
        <v>33.333333000000003</v>
      </c>
      <c r="AA124">
        <v>306.48</v>
      </c>
      <c r="AB124">
        <v>0</v>
      </c>
      <c r="AC124">
        <v>0</v>
      </c>
      <c r="AD124">
        <v>0</v>
      </c>
      <c r="AE124">
        <v>29.9</v>
      </c>
      <c r="AF124">
        <v>0</v>
      </c>
      <c r="AG124">
        <v>0</v>
      </c>
      <c r="AH124">
        <v>0</v>
      </c>
      <c r="AI124">
        <v>10.25</v>
      </c>
      <c r="AJ124">
        <v>1</v>
      </c>
      <c r="AK124">
        <v>1</v>
      </c>
      <c r="AL124">
        <v>1</v>
      </c>
      <c r="AN124">
        <v>0</v>
      </c>
      <c r="AO124">
        <v>0</v>
      </c>
      <c r="AP124">
        <v>0</v>
      </c>
      <c r="AQ124">
        <v>0</v>
      </c>
      <c r="AR124">
        <v>0</v>
      </c>
      <c r="AS124" t="s">
        <v>5</v>
      </c>
      <c r="AT124">
        <v>33.333333000000003</v>
      </c>
      <c r="AU124" t="s">
        <v>5</v>
      </c>
      <c r="AV124">
        <v>0</v>
      </c>
      <c r="AW124">
        <v>1</v>
      </c>
      <c r="AX124">
        <v>-1</v>
      </c>
      <c r="AY124">
        <v>0</v>
      </c>
      <c r="AZ124">
        <v>0</v>
      </c>
      <c r="BA124" t="s">
        <v>5</v>
      </c>
      <c r="BB124">
        <v>0</v>
      </c>
      <c r="BC124">
        <v>0</v>
      </c>
      <c r="BD124">
        <v>0</v>
      </c>
      <c r="BE124">
        <v>0</v>
      </c>
      <c r="BF124">
        <v>0</v>
      </c>
      <c r="BG124">
        <v>0</v>
      </c>
      <c r="BH124">
        <v>0</v>
      </c>
      <c r="BI124">
        <v>0</v>
      </c>
      <c r="BJ124">
        <v>0</v>
      </c>
      <c r="BK124">
        <v>0</v>
      </c>
      <c r="BL124">
        <v>0</v>
      </c>
      <c r="BM124">
        <v>0</v>
      </c>
      <c r="BN124">
        <v>0</v>
      </c>
      <c r="BO124">
        <v>0</v>
      </c>
      <c r="BP124">
        <v>0</v>
      </c>
      <c r="BQ124">
        <v>0</v>
      </c>
      <c r="BR124">
        <v>0</v>
      </c>
      <c r="BS124">
        <v>0</v>
      </c>
      <c r="BT124">
        <v>0</v>
      </c>
      <c r="BU124">
        <v>0</v>
      </c>
      <c r="BV124">
        <v>0</v>
      </c>
      <c r="BW124">
        <v>0</v>
      </c>
      <c r="CX124">
        <f>Y124*Source!I379</f>
        <v>1.3333333200000002</v>
      </c>
      <c r="CY124">
        <f t="shared" si="11"/>
        <v>306.48</v>
      </c>
      <c r="CZ124">
        <f t="shared" si="12"/>
        <v>29.9</v>
      </c>
      <c r="DA124">
        <f t="shared" si="13"/>
        <v>10.25</v>
      </c>
      <c r="DB124">
        <f t="shared" si="9"/>
        <v>996.7</v>
      </c>
      <c r="DC124">
        <f t="shared" si="10"/>
        <v>0</v>
      </c>
    </row>
    <row r="125" spans="1:107" x14ac:dyDescent="0.2">
      <c r="A125">
        <f>ROW(Source!A379)</f>
        <v>379</v>
      </c>
      <c r="B125">
        <v>47538294</v>
      </c>
      <c r="C125">
        <v>47539289</v>
      </c>
      <c r="D125">
        <v>44462197</v>
      </c>
      <c r="E125">
        <v>52</v>
      </c>
      <c r="F125">
        <v>1</v>
      </c>
      <c r="G125">
        <v>1</v>
      </c>
      <c r="H125">
        <v>3</v>
      </c>
      <c r="I125" t="s">
        <v>563</v>
      </c>
      <c r="J125" t="s">
        <v>5</v>
      </c>
      <c r="K125" t="s">
        <v>564</v>
      </c>
      <c r="L125">
        <v>1374</v>
      </c>
      <c r="N125">
        <v>1013</v>
      </c>
      <c r="O125" t="s">
        <v>565</v>
      </c>
      <c r="P125" t="s">
        <v>565</v>
      </c>
      <c r="Q125">
        <v>1</v>
      </c>
      <c r="W125">
        <v>0</v>
      </c>
      <c r="X125">
        <v>-1731369543</v>
      </c>
      <c r="Y125">
        <v>13.54</v>
      </c>
      <c r="AA125">
        <v>1</v>
      </c>
      <c r="AB125">
        <v>0</v>
      </c>
      <c r="AC125">
        <v>0</v>
      </c>
      <c r="AD125">
        <v>0</v>
      </c>
      <c r="AE125">
        <v>1</v>
      </c>
      <c r="AF125">
        <v>0</v>
      </c>
      <c r="AG125">
        <v>0</v>
      </c>
      <c r="AH125">
        <v>0</v>
      </c>
      <c r="AI125">
        <v>1</v>
      </c>
      <c r="AJ125">
        <v>1</v>
      </c>
      <c r="AK125">
        <v>1</v>
      </c>
      <c r="AL125">
        <v>1</v>
      </c>
      <c r="AN125">
        <v>0</v>
      </c>
      <c r="AO125">
        <v>1</v>
      </c>
      <c r="AP125">
        <v>0</v>
      </c>
      <c r="AQ125">
        <v>0</v>
      </c>
      <c r="AR125">
        <v>0</v>
      </c>
      <c r="AS125" t="s">
        <v>5</v>
      </c>
      <c r="AT125">
        <v>13.54</v>
      </c>
      <c r="AU125" t="s">
        <v>5</v>
      </c>
      <c r="AV125">
        <v>0</v>
      </c>
      <c r="AW125">
        <v>2</v>
      </c>
      <c r="AX125">
        <v>47539306</v>
      </c>
      <c r="AY125">
        <v>1</v>
      </c>
      <c r="AZ125">
        <v>0</v>
      </c>
      <c r="BA125">
        <v>125</v>
      </c>
      <c r="BB125">
        <v>0</v>
      </c>
      <c r="BC125">
        <v>0</v>
      </c>
      <c r="BD125">
        <v>0</v>
      </c>
      <c r="BE125">
        <v>0</v>
      </c>
      <c r="BF125">
        <v>0</v>
      </c>
      <c r="BG125">
        <v>0</v>
      </c>
      <c r="BH125">
        <v>0</v>
      </c>
      <c r="BI125">
        <v>0</v>
      </c>
      <c r="BJ125">
        <v>0</v>
      </c>
      <c r="BK125">
        <v>0</v>
      </c>
      <c r="BL125">
        <v>0</v>
      </c>
      <c r="BM125">
        <v>0</v>
      </c>
      <c r="BN125">
        <v>0</v>
      </c>
      <c r="BO125">
        <v>0</v>
      </c>
      <c r="BP125">
        <v>0</v>
      </c>
      <c r="BQ125">
        <v>0</v>
      </c>
      <c r="BR125">
        <v>0</v>
      </c>
      <c r="BS125">
        <v>0</v>
      </c>
      <c r="BT125">
        <v>0</v>
      </c>
      <c r="BU125">
        <v>0</v>
      </c>
      <c r="BV125">
        <v>0</v>
      </c>
      <c r="BW125">
        <v>0</v>
      </c>
      <c r="CX125">
        <f>Y125*Source!I379</f>
        <v>0.54159999999999997</v>
      </c>
      <c r="CY125">
        <f t="shared" si="11"/>
        <v>1</v>
      </c>
      <c r="CZ125">
        <f t="shared" si="12"/>
        <v>1</v>
      </c>
      <c r="DA125">
        <f t="shared" si="13"/>
        <v>1</v>
      </c>
      <c r="DB125">
        <f t="shared" si="9"/>
        <v>13.5</v>
      </c>
      <c r="DC125">
        <f t="shared" si="10"/>
        <v>0</v>
      </c>
    </row>
    <row r="126" spans="1:107" x14ac:dyDescent="0.2">
      <c r="A126">
        <f>ROW(Source!A379)</f>
        <v>379</v>
      </c>
      <c r="B126">
        <v>47538294</v>
      </c>
      <c r="C126">
        <v>47539289</v>
      </c>
      <c r="D126">
        <v>0</v>
      </c>
      <c r="E126">
        <v>0</v>
      </c>
      <c r="F126">
        <v>1</v>
      </c>
      <c r="G126">
        <v>1</v>
      </c>
      <c r="H126">
        <v>3</v>
      </c>
      <c r="I126" t="s">
        <v>199</v>
      </c>
      <c r="J126" t="s">
        <v>5</v>
      </c>
      <c r="K126" t="s">
        <v>258</v>
      </c>
      <c r="L126">
        <v>1371</v>
      </c>
      <c r="N126">
        <v>1013</v>
      </c>
      <c r="O126" t="s">
        <v>201</v>
      </c>
      <c r="P126" t="s">
        <v>201</v>
      </c>
      <c r="Q126">
        <v>1</v>
      </c>
      <c r="W126">
        <v>0</v>
      </c>
      <c r="X126">
        <v>1412780365</v>
      </c>
      <c r="Y126">
        <v>66.666667000000004</v>
      </c>
      <c r="AA126">
        <v>392</v>
      </c>
      <c r="AB126">
        <v>0</v>
      </c>
      <c r="AC126">
        <v>0</v>
      </c>
      <c r="AD126">
        <v>0</v>
      </c>
      <c r="AE126">
        <v>392</v>
      </c>
      <c r="AF126">
        <v>0</v>
      </c>
      <c r="AG126">
        <v>0</v>
      </c>
      <c r="AH126">
        <v>0</v>
      </c>
      <c r="AI126">
        <v>1</v>
      </c>
      <c r="AJ126">
        <v>1</v>
      </c>
      <c r="AK126">
        <v>1</v>
      </c>
      <c r="AL126">
        <v>1</v>
      </c>
      <c r="AN126">
        <v>0</v>
      </c>
      <c r="AO126">
        <v>0</v>
      </c>
      <c r="AP126">
        <v>0</v>
      </c>
      <c r="AQ126">
        <v>0</v>
      </c>
      <c r="AR126">
        <v>0</v>
      </c>
      <c r="AS126" t="s">
        <v>5</v>
      </c>
      <c r="AT126">
        <v>66.666667000000004</v>
      </c>
      <c r="AU126" t="s">
        <v>5</v>
      </c>
      <c r="AV126">
        <v>0</v>
      </c>
      <c r="AW126">
        <v>1</v>
      </c>
      <c r="AX126">
        <v>-1</v>
      </c>
      <c r="AY126">
        <v>0</v>
      </c>
      <c r="AZ126">
        <v>0</v>
      </c>
      <c r="BA126" t="s">
        <v>5</v>
      </c>
      <c r="BB126">
        <v>0</v>
      </c>
      <c r="BC126">
        <v>0</v>
      </c>
      <c r="BD126">
        <v>0</v>
      </c>
      <c r="BE126">
        <v>0</v>
      </c>
      <c r="BF126">
        <v>0</v>
      </c>
      <c r="BG126">
        <v>0</v>
      </c>
      <c r="BH126">
        <v>0</v>
      </c>
      <c r="BI126">
        <v>0</v>
      </c>
      <c r="BJ126">
        <v>0</v>
      </c>
      <c r="BK126">
        <v>0</v>
      </c>
      <c r="BL126">
        <v>0</v>
      </c>
      <c r="BM126">
        <v>0</v>
      </c>
      <c r="BN126">
        <v>0</v>
      </c>
      <c r="BO126">
        <v>0</v>
      </c>
      <c r="BP126">
        <v>0</v>
      </c>
      <c r="BQ126">
        <v>0</v>
      </c>
      <c r="BR126">
        <v>0</v>
      </c>
      <c r="BS126">
        <v>0</v>
      </c>
      <c r="BT126">
        <v>0</v>
      </c>
      <c r="BU126">
        <v>0</v>
      </c>
      <c r="BV126">
        <v>0</v>
      </c>
      <c r="BW126">
        <v>0</v>
      </c>
      <c r="CX126">
        <f>Y126*Source!I379</f>
        <v>2.6666666800000001</v>
      </c>
      <c r="CY126">
        <f t="shared" si="11"/>
        <v>392</v>
      </c>
      <c r="CZ126">
        <f t="shared" si="12"/>
        <v>392</v>
      </c>
      <c r="DA126">
        <f t="shared" si="13"/>
        <v>1</v>
      </c>
      <c r="DB126">
        <f t="shared" si="9"/>
        <v>26133.3</v>
      </c>
      <c r="DC126">
        <f t="shared" si="10"/>
        <v>0</v>
      </c>
    </row>
    <row r="127" spans="1:107" x14ac:dyDescent="0.2">
      <c r="A127">
        <f>ROW(Source!A382)</f>
        <v>382</v>
      </c>
      <c r="B127">
        <v>47538294</v>
      </c>
      <c r="C127">
        <v>47539308</v>
      </c>
      <c r="D127">
        <v>44457715</v>
      </c>
      <c r="E127">
        <v>52</v>
      </c>
      <c r="F127">
        <v>1</v>
      </c>
      <c r="G127">
        <v>1</v>
      </c>
      <c r="H127">
        <v>1</v>
      </c>
      <c r="I127" t="s">
        <v>533</v>
      </c>
      <c r="J127" t="s">
        <v>5</v>
      </c>
      <c r="K127" t="s">
        <v>534</v>
      </c>
      <c r="L127">
        <v>1191</v>
      </c>
      <c r="N127">
        <v>1013</v>
      </c>
      <c r="O127" t="s">
        <v>413</v>
      </c>
      <c r="P127" t="s">
        <v>413</v>
      </c>
      <c r="Q127">
        <v>1</v>
      </c>
      <c r="W127">
        <v>0</v>
      </c>
      <c r="X127">
        <v>912892513</v>
      </c>
      <c r="Y127">
        <v>94.4</v>
      </c>
      <c r="AA127">
        <v>0</v>
      </c>
      <c r="AB127">
        <v>0</v>
      </c>
      <c r="AC127">
        <v>0</v>
      </c>
      <c r="AD127">
        <v>9.92</v>
      </c>
      <c r="AE127">
        <v>0</v>
      </c>
      <c r="AF127">
        <v>0</v>
      </c>
      <c r="AG127">
        <v>0</v>
      </c>
      <c r="AH127">
        <v>9.92</v>
      </c>
      <c r="AI127">
        <v>1</v>
      </c>
      <c r="AJ127">
        <v>1</v>
      </c>
      <c r="AK127">
        <v>1</v>
      </c>
      <c r="AL127">
        <v>1</v>
      </c>
      <c r="AN127">
        <v>0</v>
      </c>
      <c r="AO127">
        <v>1</v>
      </c>
      <c r="AP127">
        <v>0</v>
      </c>
      <c r="AQ127">
        <v>0</v>
      </c>
      <c r="AR127">
        <v>0</v>
      </c>
      <c r="AS127" t="s">
        <v>5</v>
      </c>
      <c r="AT127">
        <v>94.4</v>
      </c>
      <c r="AU127" t="s">
        <v>5</v>
      </c>
      <c r="AV127">
        <v>1</v>
      </c>
      <c r="AW127">
        <v>2</v>
      </c>
      <c r="AX127">
        <v>47539316</v>
      </c>
      <c r="AY127">
        <v>1</v>
      </c>
      <c r="AZ127">
        <v>0</v>
      </c>
      <c r="BA127">
        <v>126</v>
      </c>
      <c r="BB127">
        <v>0</v>
      </c>
      <c r="BC127">
        <v>0</v>
      </c>
      <c r="BD127">
        <v>0</v>
      </c>
      <c r="BE127">
        <v>0</v>
      </c>
      <c r="BF127">
        <v>0</v>
      </c>
      <c r="BG127">
        <v>0</v>
      </c>
      <c r="BH127">
        <v>0</v>
      </c>
      <c r="BI127">
        <v>0</v>
      </c>
      <c r="BJ127">
        <v>0</v>
      </c>
      <c r="BK127">
        <v>0</v>
      </c>
      <c r="BL127">
        <v>0</v>
      </c>
      <c r="BM127">
        <v>0</v>
      </c>
      <c r="BN127">
        <v>0</v>
      </c>
      <c r="BO127">
        <v>0</v>
      </c>
      <c r="BP127">
        <v>0</v>
      </c>
      <c r="BQ127">
        <v>0</v>
      </c>
      <c r="BR127">
        <v>0</v>
      </c>
      <c r="BS127">
        <v>0</v>
      </c>
      <c r="BT127">
        <v>0</v>
      </c>
      <c r="BU127">
        <v>0</v>
      </c>
      <c r="BV127">
        <v>0</v>
      </c>
      <c r="BW127">
        <v>0</v>
      </c>
      <c r="CX127">
        <f>Y127*Source!I382</f>
        <v>0</v>
      </c>
      <c r="CY127">
        <f>AD127</f>
        <v>9.92</v>
      </c>
      <c r="CZ127">
        <f>AH127</f>
        <v>9.92</v>
      </c>
      <c r="DA127">
        <f>AL127</f>
        <v>1</v>
      </c>
      <c r="DB127">
        <f t="shared" si="9"/>
        <v>936.5</v>
      </c>
      <c r="DC127">
        <f t="shared" si="10"/>
        <v>0</v>
      </c>
    </row>
    <row r="128" spans="1:107" x14ac:dyDescent="0.2">
      <c r="A128">
        <f>ROW(Source!A382)</f>
        <v>382</v>
      </c>
      <c r="B128">
        <v>47538294</v>
      </c>
      <c r="C128">
        <v>47539308</v>
      </c>
      <c r="D128">
        <v>44457864</v>
      </c>
      <c r="E128">
        <v>52</v>
      </c>
      <c r="F128">
        <v>1</v>
      </c>
      <c r="G128">
        <v>1</v>
      </c>
      <c r="H128">
        <v>1</v>
      </c>
      <c r="I128" t="s">
        <v>416</v>
      </c>
      <c r="J128" t="s">
        <v>5</v>
      </c>
      <c r="K128" t="s">
        <v>417</v>
      </c>
      <c r="L128">
        <v>1191</v>
      </c>
      <c r="N128">
        <v>1013</v>
      </c>
      <c r="O128" t="s">
        <v>413</v>
      </c>
      <c r="P128" t="s">
        <v>413</v>
      </c>
      <c r="Q128">
        <v>1</v>
      </c>
      <c r="W128">
        <v>0</v>
      </c>
      <c r="X128">
        <v>-1417349443</v>
      </c>
      <c r="Y128">
        <v>0.4</v>
      </c>
      <c r="AA128">
        <v>0</v>
      </c>
      <c r="AB128">
        <v>0</v>
      </c>
      <c r="AC128">
        <v>0</v>
      </c>
      <c r="AD128">
        <v>0</v>
      </c>
      <c r="AE128">
        <v>0</v>
      </c>
      <c r="AF128">
        <v>0</v>
      </c>
      <c r="AG128">
        <v>0</v>
      </c>
      <c r="AH128">
        <v>0</v>
      </c>
      <c r="AI128">
        <v>1</v>
      </c>
      <c r="AJ128">
        <v>1</v>
      </c>
      <c r="AK128">
        <v>1</v>
      </c>
      <c r="AL128">
        <v>1</v>
      </c>
      <c r="AN128">
        <v>0</v>
      </c>
      <c r="AO128">
        <v>1</v>
      </c>
      <c r="AP128">
        <v>0</v>
      </c>
      <c r="AQ128">
        <v>0</v>
      </c>
      <c r="AR128">
        <v>0</v>
      </c>
      <c r="AS128" t="s">
        <v>5</v>
      </c>
      <c r="AT128">
        <v>0.4</v>
      </c>
      <c r="AU128" t="s">
        <v>5</v>
      </c>
      <c r="AV128">
        <v>2</v>
      </c>
      <c r="AW128">
        <v>2</v>
      </c>
      <c r="AX128">
        <v>47539317</v>
      </c>
      <c r="AY128">
        <v>1</v>
      </c>
      <c r="AZ128">
        <v>0</v>
      </c>
      <c r="BA128">
        <v>127</v>
      </c>
      <c r="BB128">
        <v>0</v>
      </c>
      <c r="BC128">
        <v>0</v>
      </c>
      <c r="BD128">
        <v>0</v>
      </c>
      <c r="BE128">
        <v>0</v>
      </c>
      <c r="BF128">
        <v>0</v>
      </c>
      <c r="BG128">
        <v>0</v>
      </c>
      <c r="BH128">
        <v>0</v>
      </c>
      <c r="BI128">
        <v>0</v>
      </c>
      <c r="BJ128">
        <v>0</v>
      </c>
      <c r="BK128">
        <v>0</v>
      </c>
      <c r="BL128">
        <v>0</v>
      </c>
      <c r="BM128">
        <v>0</v>
      </c>
      <c r="BN128">
        <v>0</v>
      </c>
      <c r="BO128">
        <v>0</v>
      </c>
      <c r="BP128">
        <v>0</v>
      </c>
      <c r="BQ128">
        <v>0</v>
      </c>
      <c r="BR128">
        <v>0</v>
      </c>
      <c r="BS128">
        <v>0</v>
      </c>
      <c r="BT128">
        <v>0</v>
      </c>
      <c r="BU128">
        <v>0</v>
      </c>
      <c r="BV128">
        <v>0</v>
      </c>
      <c r="BW128">
        <v>0</v>
      </c>
      <c r="CX128">
        <f>Y128*Source!I382</f>
        <v>0</v>
      </c>
      <c r="CY128">
        <f>AD128</f>
        <v>0</v>
      </c>
      <c r="CZ128">
        <f>AH128</f>
        <v>0</v>
      </c>
      <c r="DA128">
        <f>AL128</f>
        <v>1</v>
      </c>
      <c r="DB128">
        <f t="shared" si="9"/>
        <v>0</v>
      </c>
      <c r="DC128">
        <f t="shared" si="10"/>
        <v>0</v>
      </c>
    </row>
    <row r="129" spans="1:107" x14ac:dyDescent="0.2">
      <c r="A129">
        <f>ROW(Source!A382)</f>
        <v>382</v>
      </c>
      <c r="B129">
        <v>47538294</v>
      </c>
      <c r="C129">
        <v>47539308</v>
      </c>
      <c r="D129">
        <v>44674406</v>
      </c>
      <c r="E129">
        <v>1</v>
      </c>
      <c r="F129">
        <v>1</v>
      </c>
      <c r="G129">
        <v>1</v>
      </c>
      <c r="H129">
        <v>2</v>
      </c>
      <c r="I129" t="s">
        <v>463</v>
      </c>
      <c r="J129" t="s">
        <v>464</v>
      </c>
      <c r="K129" t="s">
        <v>465</v>
      </c>
      <c r="L129">
        <v>1368</v>
      </c>
      <c r="N129">
        <v>1011</v>
      </c>
      <c r="O129" t="s">
        <v>421</v>
      </c>
      <c r="P129" t="s">
        <v>421</v>
      </c>
      <c r="Q129">
        <v>1</v>
      </c>
      <c r="W129">
        <v>0</v>
      </c>
      <c r="X129">
        <v>-1587540238</v>
      </c>
      <c r="Y129">
        <v>0.2</v>
      </c>
      <c r="AA129">
        <v>0</v>
      </c>
      <c r="AB129">
        <v>1023.6</v>
      </c>
      <c r="AC129">
        <v>443.21</v>
      </c>
      <c r="AD129">
        <v>0</v>
      </c>
      <c r="AE129">
        <v>0</v>
      </c>
      <c r="AF129">
        <v>115.4</v>
      </c>
      <c r="AG129">
        <v>13.5</v>
      </c>
      <c r="AH129">
        <v>0</v>
      </c>
      <c r="AI129">
        <v>1</v>
      </c>
      <c r="AJ129">
        <v>8.8699999999999992</v>
      </c>
      <c r="AK129">
        <v>32.83</v>
      </c>
      <c r="AL129">
        <v>1</v>
      </c>
      <c r="AN129">
        <v>0</v>
      </c>
      <c r="AO129">
        <v>1</v>
      </c>
      <c r="AP129">
        <v>0</v>
      </c>
      <c r="AQ129">
        <v>0</v>
      </c>
      <c r="AR129">
        <v>0</v>
      </c>
      <c r="AS129" t="s">
        <v>5</v>
      </c>
      <c r="AT129">
        <v>0.2</v>
      </c>
      <c r="AU129" t="s">
        <v>5</v>
      </c>
      <c r="AV129">
        <v>0</v>
      </c>
      <c r="AW129">
        <v>2</v>
      </c>
      <c r="AX129">
        <v>47539318</v>
      </c>
      <c r="AY129">
        <v>1</v>
      </c>
      <c r="AZ129">
        <v>0</v>
      </c>
      <c r="BA129">
        <v>128</v>
      </c>
      <c r="BB129">
        <v>0</v>
      </c>
      <c r="BC129">
        <v>0</v>
      </c>
      <c r="BD129">
        <v>0</v>
      </c>
      <c r="BE129">
        <v>0</v>
      </c>
      <c r="BF129">
        <v>0</v>
      </c>
      <c r="BG129">
        <v>0</v>
      </c>
      <c r="BH129">
        <v>0</v>
      </c>
      <c r="BI129">
        <v>0</v>
      </c>
      <c r="BJ129">
        <v>0</v>
      </c>
      <c r="BK129">
        <v>0</v>
      </c>
      <c r="BL129">
        <v>0</v>
      </c>
      <c r="BM129">
        <v>0</v>
      </c>
      <c r="BN129">
        <v>0</v>
      </c>
      <c r="BO129">
        <v>0</v>
      </c>
      <c r="BP129">
        <v>0</v>
      </c>
      <c r="BQ129">
        <v>0</v>
      </c>
      <c r="BR129">
        <v>0</v>
      </c>
      <c r="BS129">
        <v>0</v>
      </c>
      <c r="BT129">
        <v>0</v>
      </c>
      <c r="BU129">
        <v>0</v>
      </c>
      <c r="BV129">
        <v>0</v>
      </c>
      <c r="BW129">
        <v>0</v>
      </c>
      <c r="CX129">
        <f>Y129*Source!I382</f>
        <v>0</v>
      </c>
      <c r="CY129">
        <f>AB129</f>
        <v>1023.6</v>
      </c>
      <c r="CZ129">
        <f>AF129</f>
        <v>115.4</v>
      </c>
      <c r="DA129">
        <f>AJ129</f>
        <v>8.8699999999999992</v>
      </c>
      <c r="DB129">
        <f t="shared" si="9"/>
        <v>23.1</v>
      </c>
      <c r="DC129">
        <f t="shared" si="10"/>
        <v>2.7</v>
      </c>
    </row>
    <row r="130" spans="1:107" x14ac:dyDescent="0.2">
      <c r="A130">
        <f>ROW(Source!A382)</f>
        <v>382</v>
      </c>
      <c r="B130">
        <v>47538294</v>
      </c>
      <c r="C130">
        <v>47539308</v>
      </c>
      <c r="D130">
        <v>44675658</v>
      </c>
      <c r="E130">
        <v>1</v>
      </c>
      <c r="F130">
        <v>1</v>
      </c>
      <c r="G130">
        <v>1</v>
      </c>
      <c r="H130">
        <v>2</v>
      </c>
      <c r="I130" t="s">
        <v>434</v>
      </c>
      <c r="J130" t="s">
        <v>435</v>
      </c>
      <c r="K130" t="s">
        <v>436</v>
      </c>
      <c r="L130">
        <v>1368</v>
      </c>
      <c r="N130">
        <v>1011</v>
      </c>
      <c r="O130" t="s">
        <v>421</v>
      </c>
      <c r="P130" t="s">
        <v>421</v>
      </c>
      <c r="Q130">
        <v>1</v>
      </c>
      <c r="W130">
        <v>0</v>
      </c>
      <c r="X130">
        <v>-922938010</v>
      </c>
      <c r="Y130">
        <v>0.2</v>
      </c>
      <c r="AA130">
        <v>0</v>
      </c>
      <c r="AB130">
        <v>795.09</v>
      </c>
      <c r="AC130">
        <v>380.83</v>
      </c>
      <c r="AD130">
        <v>0</v>
      </c>
      <c r="AE130">
        <v>0</v>
      </c>
      <c r="AF130">
        <v>65.709999999999994</v>
      </c>
      <c r="AG130">
        <v>11.6</v>
      </c>
      <c r="AH130">
        <v>0</v>
      </c>
      <c r="AI130">
        <v>1</v>
      </c>
      <c r="AJ130">
        <v>12.1</v>
      </c>
      <c r="AK130">
        <v>32.83</v>
      </c>
      <c r="AL130">
        <v>1</v>
      </c>
      <c r="AN130">
        <v>0</v>
      </c>
      <c r="AO130">
        <v>1</v>
      </c>
      <c r="AP130">
        <v>0</v>
      </c>
      <c r="AQ130">
        <v>0</v>
      </c>
      <c r="AR130">
        <v>0</v>
      </c>
      <c r="AS130" t="s">
        <v>5</v>
      </c>
      <c r="AT130">
        <v>0.2</v>
      </c>
      <c r="AU130" t="s">
        <v>5</v>
      </c>
      <c r="AV130">
        <v>0</v>
      </c>
      <c r="AW130">
        <v>2</v>
      </c>
      <c r="AX130">
        <v>47539319</v>
      </c>
      <c r="AY130">
        <v>1</v>
      </c>
      <c r="AZ130">
        <v>0</v>
      </c>
      <c r="BA130">
        <v>129</v>
      </c>
      <c r="BB130">
        <v>0</v>
      </c>
      <c r="BC130">
        <v>0</v>
      </c>
      <c r="BD130">
        <v>0</v>
      </c>
      <c r="BE130">
        <v>0</v>
      </c>
      <c r="BF130">
        <v>0</v>
      </c>
      <c r="BG130">
        <v>0</v>
      </c>
      <c r="BH130">
        <v>0</v>
      </c>
      <c r="BI130">
        <v>0</v>
      </c>
      <c r="BJ130">
        <v>0</v>
      </c>
      <c r="BK130">
        <v>0</v>
      </c>
      <c r="BL130">
        <v>0</v>
      </c>
      <c r="BM130">
        <v>0</v>
      </c>
      <c r="BN130">
        <v>0</v>
      </c>
      <c r="BO130">
        <v>0</v>
      </c>
      <c r="BP130">
        <v>0</v>
      </c>
      <c r="BQ130">
        <v>0</v>
      </c>
      <c r="BR130">
        <v>0</v>
      </c>
      <c r="BS130">
        <v>0</v>
      </c>
      <c r="BT130">
        <v>0</v>
      </c>
      <c r="BU130">
        <v>0</v>
      </c>
      <c r="BV130">
        <v>0</v>
      </c>
      <c r="BW130">
        <v>0</v>
      </c>
      <c r="CX130">
        <f>Y130*Source!I382</f>
        <v>0</v>
      </c>
      <c r="CY130">
        <f>AB130</f>
        <v>795.09</v>
      </c>
      <c r="CZ130">
        <f>AF130</f>
        <v>65.709999999999994</v>
      </c>
      <c r="DA130">
        <f>AJ130</f>
        <v>12.1</v>
      </c>
      <c r="DB130">
        <f t="shared" si="9"/>
        <v>13.1</v>
      </c>
      <c r="DC130">
        <f t="shared" si="10"/>
        <v>2.2999999999999998</v>
      </c>
    </row>
    <row r="131" spans="1:107" x14ac:dyDescent="0.2">
      <c r="A131">
        <f>ROW(Source!A382)</f>
        <v>382</v>
      </c>
      <c r="B131">
        <v>47538294</v>
      </c>
      <c r="C131">
        <v>47539308</v>
      </c>
      <c r="D131">
        <v>44554748</v>
      </c>
      <c r="E131">
        <v>1</v>
      </c>
      <c r="F131">
        <v>1</v>
      </c>
      <c r="G131">
        <v>1</v>
      </c>
      <c r="H131">
        <v>3</v>
      </c>
      <c r="I131" t="s">
        <v>566</v>
      </c>
      <c r="J131" t="s">
        <v>567</v>
      </c>
      <c r="K131" t="s">
        <v>568</v>
      </c>
      <c r="L131">
        <v>1425</v>
      </c>
      <c r="N131">
        <v>1013</v>
      </c>
      <c r="O131" t="s">
        <v>101</v>
      </c>
      <c r="P131" t="s">
        <v>101</v>
      </c>
      <c r="Q131">
        <v>1</v>
      </c>
      <c r="W131">
        <v>0</v>
      </c>
      <c r="X131">
        <v>47083038</v>
      </c>
      <c r="Y131">
        <v>1.02</v>
      </c>
      <c r="AA131">
        <v>544</v>
      </c>
      <c r="AB131">
        <v>0</v>
      </c>
      <c r="AC131">
        <v>0</v>
      </c>
      <c r="AD131">
        <v>0</v>
      </c>
      <c r="AE131">
        <v>100</v>
      </c>
      <c r="AF131">
        <v>0</v>
      </c>
      <c r="AG131">
        <v>0</v>
      </c>
      <c r="AH131">
        <v>0</v>
      </c>
      <c r="AI131">
        <v>5.44</v>
      </c>
      <c r="AJ131">
        <v>1</v>
      </c>
      <c r="AK131">
        <v>1</v>
      </c>
      <c r="AL131">
        <v>1</v>
      </c>
      <c r="AN131">
        <v>0</v>
      </c>
      <c r="AO131">
        <v>1</v>
      </c>
      <c r="AP131">
        <v>0</v>
      </c>
      <c r="AQ131">
        <v>0</v>
      </c>
      <c r="AR131">
        <v>0</v>
      </c>
      <c r="AS131" t="s">
        <v>5</v>
      </c>
      <c r="AT131">
        <v>1.02</v>
      </c>
      <c r="AU131" t="s">
        <v>5</v>
      </c>
      <c r="AV131">
        <v>0</v>
      </c>
      <c r="AW131">
        <v>2</v>
      </c>
      <c r="AX131">
        <v>47539320</v>
      </c>
      <c r="AY131">
        <v>1</v>
      </c>
      <c r="AZ131">
        <v>0</v>
      </c>
      <c r="BA131">
        <v>130</v>
      </c>
      <c r="BB131">
        <v>0</v>
      </c>
      <c r="BC131">
        <v>0</v>
      </c>
      <c r="BD131">
        <v>0</v>
      </c>
      <c r="BE131">
        <v>0</v>
      </c>
      <c r="BF131">
        <v>0</v>
      </c>
      <c r="BG131">
        <v>0</v>
      </c>
      <c r="BH131">
        <v>0</v>
      </c>
      <c r="BI131">
        <v>0</v>
      </c>
      <c r="BJ131">
        <v>0</v>
      </c>
      <c r="BK131">
        <v>0</v>
      </c>
      <c r="BL131">
        <v>0</v>
      </c>
      <c r="BM131">
        <v>0</v>
      </c>
      <c r="BN131">
        <v>0</v>
      </c>
      <c r="BO131">
        <v>0</v>
      </c>
      <c r="BP131">
        <v>0</v>
      </c>
      <c r="BQ131">
        <v>0</v>
      </c>
      <c r="BR131">
        <v>0</v>
      </c>
      <c r="BS131">
        <v>0</v>
      </c>
      <c r="BT131">
        <v>0</v>
      </c>
      <c r="BU131">
        <v>0</v>
      </c>
      <c r="BV131">
        <v>0</v>
      </c>
      <c r="BW131">
        <v>0</v>
      </c>
      <c r="CX131">
        <f>Y131*Source!I382</f>
        <v>0</v>
      </c>
      <c r="CY131">
        <f>AA131</f>
        <v>544</v>
      </c>
      <c r="CZ131">
        <f>AE131</f>
        <v>100</v>
      </c>
      <c r="DA131">
        <f>AI131</f>
        <v>5.44</v>
      </c>
      <c r="DB131">
        <f t="shared" si="9"/>
        <v>102</v>
      </c>
      <c r="DC131">
        <f t="shared" si="10"/>
        <v>0</v>
      </c>
    </row>
    <row r="132" spans="1:107" x14ac:dyDescent="0.2">
      <c r="A132">
        <f>ROW(Source!A382)</f>
        <v>382</v>
      </c>
      <c r="B132">
        <v>47538294</v>
      </c>
      <c r="C132">
        <v>47539308</v>
      </c>
      <c r="D132">
        <v>44462197</v>
      </c>
      <c r="E132">
        <v>52</v>
      </c>
      <c r="F132">
        <v>1</v>
      </c>
      <c r="G132">
        <v>1</v>
      </c>
      <c r="H132">
        <v>3</v>
      </c>
      <c r="I132" t="s">
        <v>563</v>
      </c>
      <c r="J132" t="s">
        <v>5</v>
      </c>
      <c r="K132" t="s">
        <v>564</v>
      </c>
      <c r="L132">
        <v>1374</v>
      </c>
      <c r="N132">
        <v>1013</v>
      </c>
      <c r="O132" t="s">
        <v>565</v>
      </c>
      <c r="P132" t="s">
        <v>565</v>
      </c>
      <c r="Q132">
        <v>1</v>
      </c>
      <c r="W132">
        <v>0</v>
      </c>
      <c r="X132">
        <v>-1731369543</v>
      </c>
      <c r="Y132">
        <v>18.73</v>
      </c>
      <c r="AA132">
        <v>1</v>
      </c>
      <c r="AB132">
        <v>0</v>
      </c>
      <c r="AC132">
        <v>0</v>
      </c>
      <c r="AD132">
        <v>0</v>
      </c>
      <c r="AE132">
        <v>1</v>
      </c>
      <c r="AF132">
        <v>0</v>
      </c>
      <c r="AG132">
        <v>0</v>
      </c>
      <c r="AH132">
        <v>0</v>
      </c>
      <c r="AI132">
        <v>1</v>
      </c>
      <c r="AJ132">
        <v>1</v>
      </c>
      <c r="AK132">
        <v>1</v>
      </c>
      <c r="AL132">
        <v>1</v>
      </c>
      <c r="AN132">
        <v>0</v>
      </c>
      <c r="AO132">
        <v>1</v>
      </c>
      <c r="AP132">
        <v>0</v>
      </c>
      <c r="AQ132">
        <v>0</v>
      </c>
      <c r="AR132">
        <v>0</v>
      </c>
      <c r="AS132" t="s">
        <v>5</v>
      </c>
      <c r="AT132">
        <v>18.73</v>
      </c>
      <c r="AU132" t="s">
        <v>5</v>
      </c>
      <c r="AV132">
        <v>0</v>
      </c>
      <c r="AW132">
        <v>2</v>
      </c>
      <c r="AX132">
        <v>47539321</v>
      </c>
      <c r="AY132">
        <v>1</v>
      </c>
      <c r="AZ132">
        <v>0</v>
      </c>
      <c r="BA132">
        <v>131</v>
      </c>
      <c r="BB132">
        <v>0</v>
      </c>
      <c r="BC132">
        <v>0</v>
      </c>
      <c r="BD132">
        <v>0</v>
      </c>
      <c r="BE132">
        <v>0</v>
      </c>
      <c r="BF132">
        <v>0</v>
      </c>
      <c r="BG132">
        <v>0</v>
      </c>
      <c r="BH132">
        <v>0</v>
      </c>
      <c r="BI132">
        <v>0</v>
      </c>
      <c r="BJ132">
        <v>0</v>
      </c>
      <c r="BK132">
        <v>0</v>
      </c>
      <c r="BL132">
        <v>0</v>
      </c>
      <c r="BM132">
        <v>0</v>
      </c>
      <c r="BN132">
        <v>0</v>
      </c>
      <c r="BO132">
        <v>0</v>
      </c>
      <c r="BP132">
        <v>0</v>
      </c>
      <c r="BQ132">
        <v>0</v>
      </c>
      <c r="BR132">
        <v>0</v>
      </c>
      <c r="BS132">
        <v>0</v>
      </c>
      <c r="BT132">
        <v>0</v>
      </c>
      <c r="BU132">
        <v>0</v>
      </c>
      <c r="BV132">
        <v>0</v>
      </c>
      <c r="BW132">
        <v>0</v>
      </c>
      <c r="CX132">
        <f>Y132*Source!I382</f>
        <v>0</v>
      </c>
      <c r="CY132">
        <f>AA132</f>
        <v>1</v>
      </c>
      <c r="CZ132">
        <f>AE132</f>
        <v>1</v>
      </c>
      <c r="DA132">
        <f>AI132</f>
        <v>1</v>
      </c>
      <c r="DB132">
        <f t="shared" si="9"/>
        <v>18.7</v>
      </c>
      <c r="DC132">
        <f t="shared" si="10"/>
        <v>0</v>
      </c>
    </row>
    <row r="133" spans="1:107" x14ac:dyDescent="0.2">
      <c r="A133">
        <f>ROW(Source!A382)</f>
        <v>382</v>
      </c>
      <c r="B133">
        <v>47538294</v>
      </c>
      <c r="C133">
        <v>47539308</v>
      </c>
      <c r="D133">
        <v>0</v>
      </c>
      <c r="E133">
        <v>0</v>
      </c>
      <c r="F133">
        <v>1</v>
      </c>
      <c r="G133">
        <v>1</v>
      </c>
      <c r="H133">
        <v>3</v>
      </c>
      <c r="I133" t="s">
        <v>199</v>
      </c>
      <c r="J133" t="s">
        <v>5</v>
      </c>
      <c r="K133" t="s">
        <v>265</v>
      </c>
      <c r="L133">
        <v>1371</v>
      </c>
      <c r="N133">
        <v>1013</v>
      </c>
      <c r="O133" t="s">
        <v>201</v>
      </c>
      <c r="P133" t="s">
        <v>201</v>
      </c>
      <c r="Q133">
        <v>1</v>
      </c>
      <c r="W133">
        <v>0</v>
      </c>
      <c r="X133">
        <v>1574431544</v>
      </c>
      <c r="Y133">
        <v>100</v>
      </c>
      <c r="AA133">
        <v>1760</v>
      </c>
      <c r="AB133">
        <v>0</v>
      </c>
      <c r="AC133">
        <v>0</v>
      </c>
      <c r="AD133">
        <v>0</v>
      </c>
      <c r="AE133">
        <v>1760</v>
      </c>
      <c r="AF133">
        <v>0</v>
      </c>
      <c r="AG133">
        <v>0</v>
      </c>
      <c r="AH133">
        <v>0</v>
      </c>
      <c r="AI133">
        <v>1</v>
      </c>
      <c r="AJ133">
        <v>1</v>
      </c>
      <c r="AK133">
        <v>1</v>
      </c>
      <c r="AL133">
        <v>1</v>
      </c>
      <c r="AN133">
        <v>0</v>
      </c>
      <c r="AO133">
        <v>0</v>
      </c>
      <c r="AP133">
        <v>0</v>
      </c>
      <c r="AQ133">
        <v>0</v>
      </c>
      <c r="AR133">
        <v>0</v>
      </c>
      <c r="AS133" t="s">
        <v>5</v>
      </c>
      <c r="AT133">
        <v>100</v>
      </c>
      <c r="AU133" t="s">
        <v>5</v>
      </c>
      <c r="AV133">
        <v>0</v>
      </c>
      <c r="AW133">
        <v>1</v>
      </c>
      <c r="AX133">
        <v>-1</v>
      </c>
      <c r="AY133">
        <v>0</v>
      </c>
      <c r="AZ133">
        <v>0</v>
      </c>
      <c r="BA133" t="s">
        <v>5</v>
      </c>
      <c r="BB133">
        <v>0</v>
      </c>
      <c r="BC133">
        <v>0</v>
      </c>
      <c r="BD133">
        <v>0</v>
      </c>
      <c r="BE133">
        <v>0</v>
      </c>
      <c r="BF133">
        <v>0</v>
      </c>
      <c r="BG133">
        <v>0</v>
      </c>
      <c r="BH133">
        <v>0</v>
      </c>
      <c r="BI133">
        <v>0</v>
      </c>
      <c r="BJ133">
        <v>0</v>
      </c>
      <c r="BK133">
        <v>0</v>
      </c>
      <c r="BL133">
        <v>0</v>
      </c>
      <c r="BM133">
        <v>0</v>
      </c>
      <c r="BN133">
        <v>0</v>
      </c>
      <c r="BO133">
        <v>0</v>
      </c>
      <c r="BP133">
        <v>0</v>
      </c>
      <c r="BQ133">
        <v>0</v>
      </c>
      <c r="BR133">
        <v>0</v>
      </c>
      <c r="BS133">
        <v>0</v>
      </c>
      <c r="BT133">
        <v>0</v>
      </c>
      <c r="BU133">
        <v>0</v>
      </c>
      <c r="BV133">
        <v>0</v>
      </c>
      <c r="BW133">
        <v>0</v>
      </c>
      <c r="CX133">
        <f>Y133*Source!I382</f>
        <v>0</v>
      </c>
      <c r="CY133">
        <f>AA133</f>
        <v>1760</v>
      </c>
      <c r="CZ133">
        <f>AE133</f>
        <v>1760</v>
      </c>
      <c r="DA133">
        <f>AI133</f>
        <v>1</v>
      </c>
      <c r="DB133">
        <f t="shared" si="9"/>
        <v>176000</v>
      </c>
      <c r="DC133">
        <f t="shared" si="10"/>
        <v>0</v>
      </c>
    </row>
    <row r="134" spans="1:107" x14ac:dyDescent="0.2">
      <c r="A134">
        <f>ROW(Source!A384)</f>
        <v>384</v>
      </c>
      <c r="B134">
        <v>47538294</v>
      </c>
      <c r="C134">
        <v>47567781</v>
      </c>
      <c r="D134">
        <v>37070495</v>
      </c>
      <c r="E134">
        <v>52</v>
      </c>
      <c r="F134">
        <v>1</v>
      </c>
      <c r="G134">
        <v>1</v>
      </c>
      <c r="H134">
        <v>1</v>
      </c>
      <c r="I134" t="s">
        <v>499</v>
      </c>
      <c r="J134" t="s">
        <v>5</v>
      </c>
      <c r="K134" t="s">
        <v>500</v>
      </c>
      <c r="L134">
        <v>1191</v>
      </c>
      <c r="N134">
        <v>1013</v>
      </c>
      <c r="O134" t="s">
        <v>413</v>
      </c>
      <c r="P134" t="s">
        <v>413</v>
      </c>
      <c r="Q134">
        <v>1</v>
      </c>
      <c r="W134">
        <v>0</v>
      </c>
      <c r="X134">
        <v>-784637506</v>
      </c>
      <c r="Y134">
        <v>8.625</v>
      </c>
      <c r="AA134">
        <v>0</v>
      </c>
      <c r="AB134">
        <v>0</v>
      </c>
      <c r="AC134">
        <v>0</v>
      </c>
      <c r="AD134">
        <v>8.74</v>
      </c>
      <c r="AE134">
        <v>0</v>
      </c>
      <c r="AF134">
        <v>0</v>
      </c>
      <c r="AG134">
        <v>0</v>
      </c>
      <c r="AH134">
        <v>8.74</v>
      </c>
      <c r="AI134">
        <v>1</v>
      </c>
      <c r="AJ134">
        <v>1</v>
      </c>
      <c r="AK134">
        <v>1</v>
      </c>
      <c r="AL134">
        <v>1</v>
      </c>
      <c r="AN134">
        <v>0</v>
      </c>
      <c r="AO134">
        <v>1</v>
      </c>
      <c r="AP134">
        <v>1</v>
      </c>
      <c r="AQ134">
        <v>0</v>
      </c>
      <c r="AR134">
        <v>0</v>
      </c>
      <c r="AS134" t="s">
        <v>5</v>
      </c>
      <c r="AT134">
        <v>7.5</v>
      </c>
      <c r="AU134" t="s">
        <v>128</v>
      </c>
      <c r="AV134">
        <v>1</v>
      </c>
      <c r="AW134">
        <v>2</v>
      </c>
      <c r="AX134">
        <v>47567793</v>
      </c>
      <c r="AY134">
        <v>1</v>
      </c>
      <c r="AZ134">
        <v>0</v>
      </c>
      <c r="BA134">
        <v>132</v>
      </c>
      <c r="BB134">
        <v>0</v>
      </c>
      <c r="BC134">
        <v>0</v>
      </c>
      <c r="BD134">
        <v>0</v>
      </c>
      <c r="BE134">
        <v>0</v>
      </c>
      <c r="BF134">
        <v>0</v>
      </c>
      <c r="BG134">
        <v>0</v>
      </c>
      <c r="BH134">
        <v>0</v>
      </c>
      <c r="BI134">
        <v>0</v>
      </c>
      <c r="BJ134">
        <v>0</v>
      </c>
      <c r="BK134">
        <v>0</v>
      </c>
      <c r="BL134">
        <v>0</v>
      </c>
      <c r="BM134">
        <v>0</v>
      </c>
      <c r="BN134">
        <v>0</v>
      </c>
      <c r="BO134">
        <v>0</v>
      </c>
      <c r="BP134">
        <v>0</v>
      </c>
      <c r="BQ134">
        <v>0</v>
      </c>
      <c r="BR134">
        <v>0</v>
      </c>
      <c r="BS134">
        <v>0</v>
      </c>
      <c r="BT134">
        <v>0</v>
      </c>
      <c r="BU134">
        <v>0</v>
      </c>
      <c r="BV134">
        <v>0</v>
      </c>
      <c r="BW134">
        <v>0</v>
      </c>
      <c r="CX134">
        <f>Y134*Source!I384</f>
        <v>8.625</v>
      </c>
      <c r="CY134">
        <f>AD134</f>
        <v>8.74</v>
      </c>
      <c r="CZ134">
        <f>AH134</f>
        <v>8.74</v>
      </c>
      <c r="DA134">
        <f>AL134</f>
        <v>1</v>
      </c>
      <c r="DB134">
        <f>ROUND((ROUND(AT134*CZ134,2)*1.15),1)</f>
        <v>75.400000000000006</v>
      </c>
      <c r="DC134">
        <f>ROUND((ROUND(AT134*AG134,2)*1.15),1)</f>
        <v>0</v>
      </c>
    </row>
    <row r="135" spans="1:107" x14ac:dyDescent="0.2">
      <c r="A135">
        <f>ROW(Source!A384)</f>
        <v>384</v>
      </c>
      <c r="B135">
        <v>47538294</v>
      </c>
      <c r="C135">
        <v>47567781</v>
      </c>
      <c r="D135">
        <v>37064876</v>
      </c>
      <c r="E135">
        <v>52</v>
      </c>
      <c r="F135">
        <v>1</v>
      </c>
      <c r="G135">
        <v>1</v>
      </c>
      <c r="H135">
        <v>1</v>
      </c>
      <c r="I135" t="s">
        <v>416</v>
      </c>
      <c r="J135" t="s">
        <v>5</v>
      </c>
      <c r="K135" t="s">
        <v>417</v>
      </c>
      <c r="L135">
        <v>1191</v>
      </c>
      <c r="N135">
        <v>1013</v>
      </c>
      <c r="O135" t="s">
        <v>413</v>
      </c>
      <c r="P135" t="s">
        <v>413</v>
      </c>
      <c r="Q135">
        <v>1</v>
      </c>
      <c r="W135">
        <v>0</v>
      </c>
      <c r="X135">
        <v>-1417349443</v>
      </c>
      <c r="Y135">
        <v>0.13</v>
      </c>
      <c r="AA135">
        <v>0</v>
      </c>
      <c r="AB135">
        <v>0</v>
      </c>
      <c r="AC135">
        <v>0</v>
      </c>
      <c r="AD135">
        <v>0</v>
      </c>
      <c r="AE135">
        <v>0</v>
      </c>
      <c r="AF135">
        <v>0</v>
      </c>
      <c r="AG135">
        <v>0</v>
      </c>
      <c r="AH135">
        <v>0</v>
      </c>
      <c r="AI135">
        <v>1</v>
      </c>
      <c r="AJ135">
        <v>1</v>
      </c>
      <c r="AK135">
        <v>1</v>
      </c>
      <c r="AL135">
        <v>1</v>
      </c>
      <c r="AN135">
        <v>0</v>
      </c>
      <c r="AO135">
        <v>1</v>
      </c>
      <c r="AP135">
        <v>0</v>
      </c>
      <c r="AQ135">
        <v>0</v>
      </c>
      <c r="AR135">
        <v>0</v>
      </c>
      <c r="AS135" t="s">
        <v>5</v>
      </c>
      <c r="AT135">
        <v>0.13</v>
      </c>
      <c r="AU135" t="s">
        <v>5</v>
      </c>
      <c r="AV135">
        <v>2</v>
      </c>
      <c r="AW135">
        <v>2</v>
      </c>
      <c r="AX135">
        <v>47567794</v>
      </c>
      <c r="AY135">
        <v>1</v>
      </c>
      <c r="AZ135">
        <v>2048</v>
      </c>
      <c r="BA135">
        <v>133</v>
      </c>
      <c r="BB135">
        <v>0</v>
      </c>
      <c r="BC135">
        <v>0</v>
      </c>
      <c r="BD135">
        <v>0</v>
      </c>
      <c r="BE135">
        <v>0</v>
      </c>
      <c r="BF135">
        <v>0</v>
      </c>
      <c r="BG135">
        <v>0</v>
      </c>
      <c r="BH135">
        <v>0</v>
      </c>
      <c r="BI135">
        <v>0</v>
      </c>
      <c r="BJ135">
        <v>0</v>
      </c>
      <c r="BK135">
        <v>0</v>
      </c>
      <c r="BL135">
        <v>0</v>
      </c>
      <c r="BM135">
        <v>0</v>
      </c>
      <c r="BN135">
        <v>0</v>
      </c>
      <c r="BO135">
        <v>0</v>
      </c>
      <c r="BP135">
        <v>0</v>
      </c>
      <c r="BQ135">
        <v>0</v>
      </c>
      <c r="BR135">
        <v>0</v>
      </c>
      <c r="BS135">
        <v>0</v>
      </c>
      <c r="BT135">
        <v>0</v>
      </c>
      <c r="BU135">
        <v>0</v>
      </c>
      <c r="BV135">
        <v>0</v>
      </c>
      <c r="BW135">
        <v>0</v>
      </c>
      <c r="CX135">
        <f>Y135*Source!I384</f>
        <v>0.13</v>
      </c>
      <c r="CY135">
        <f>AD135</f>
        <v>0</v>
      </c>
      <c r="CZ135">
        <f>AH135</f>
        <v>0</v>
      </c>
      <c r="DA135">
        <f>AL135</f>
        <v>1</v>
      </c>
      <c r="DB135">
        <f>ROUND(ROUND(AT135*CZ135,2),1)</f>
        <v>0</v>
      </c>
      <c r="DC135">
        <f>ROUND(ROUND(AT135*AG135,2),1)</f>
        <v>0</v>
      </c>
    </row>
    <row r="136" spans="1:107" x14ac:dyDescent="0.2">
      <c r="A136">
        <f>ROW(Source!A384)</f>
        <v>384</v>
      </c>
      <c r="B136">
        <v>47538294</v>
      </c>
      <c r="C136">
        <v>47567781</v>
      </c>
      <c r="D136">
        <v>44674406</v>
      </c>
      <c r="E136">
        <v>1</v>
      </c>
      <c r="F136">
        <v>1</v>
      </c>
      <c r="G136">
        <v>1</v>
      </c>
      <c r="H136">
        <v>2</v>
      </c>
      <c r="I136" t="s">
        <v>463</v>
      </c>
      <c r="J136" t="s">
        <v>464</v>
      </c>
      <c r="K136" t="s">
        <v>465</v>
      </c>
      <c r="L136">
        <v>1368</v>
      </c>
      <c r="N136">
        <v>1011</v>
      </c>
      <c r="O136" t="s">
        <v>421</v>
      </c>
      <c r="P136" t="s">
        <v>421</v>
      </c>
      <c r="Q136">
        <v>1</v>
      </c>
      <c r="W136">
        <v>0</v>
      </c>
      <c r="X136">
        <v>-1587540238</v>
      </c>
      <c r="Y136">
        <v>6.25E-2</v>
      </c>
      <c r="AA136">
        <v>0</v>
      </c>
      <c r="AB136">
        <v>1023.6</v>
      </c>
      <c r="AC136">
        <v>443.21</v>
      </c>
      <c r="AD136">
        <v>0</v>
      </c>
      <c r="AE136">
        <v>0</v>
      </c>
      <c r="AF136">
        <v>115.4</v>
      </c>
      <c r="AG136">
        <v>13.5</v>
      </c>
      <c r="AH136">
        <v>0</v>
      </c>
      <c r="AI136">
        <v>1</v>
      </c>
      <c r="AJ136">
        <v>8.8699999999999992</v>
      </c>
      <c r="AK136">
        <v>32.83</v>
      </c>
      <c r="AL136">
        <v>1</v>
      </c>
      <c r="AN136">
        <v>0</v>
      </c>
      <c r="AO136">
        <v>1</v>
      </c>
      <c r="AP136">
        <v>1</v>
      </c>
      <c r="AQ136">
        <v>0</v>
      </c>
      <c r="AR136">
        <v>0</v>
      </c>
      <c r="AS136" t="s">
        <v>5</v>
      </c>
      <c r="AT136">
        <v>0.05</v>
      </c>
      <c r="AU136" t="s">
        <v>127</v>
      </c>
      <c r="AV136">
        <v>0</v>
      </c>
      <c r="AW136">
        <v>2</v>
      </c>
      <c r="AX136">
        <v>47567795</v>
      </c>
      <c r="AY136">
        <v>1</v>
      </c>
      <c r="AZ136">
        <v>0</v>
      </c>
      <c r="BA136">
        <v>134</v>
      </c>
      <c r="BB136">
        <v>0</v>
      </c>
      <c r="BC136">
        <v>0</v>
      </c>
      <c r="BD136">
        <v>0</v>
      </c>
      <c r="BE136">
        <v>0</v>
      </c>
      <c r="BF136">
        <v>0</v>
      </c>
      <c r="BG136">
        <v>0</v>
      </c>
      <c r="BH136">
        <v>0</v>
      </c>
      <c r="BI136">
        <v>0</v>
      </c>
      <c r="BJ136">
        <v>0</v>
      </c>
      <c r="BK136">
        <v>0</v>
      </c>
      <c r="BL136">
        <v>0</v>
      </c>
      <c r="BM136">
        <v>0</v>
      </c>
      <c r="BN136">
        <v>0</v>
      </c>
      <c r="BO136">
        <v>0</v>
      </c>
      <c r="BP136">
        <v>0</v>
      </c>
      <c r="BQ136">
        <v>0</v>
      </c>
      <c r="BR136">
        <v>0</v>
      </c>
      <c r="BS136">
        <v>0</v>
      </c>
      <c r="BT136">
        <v>0</v>
      </c>
      <c r="BU136">
        <v>0</v>
      </c>
      <c r="BV136">
        <v>0</v>
      </c>
      <c r="BW136">
        <v>0</v>
      </c>
      <c r="CX136">
        <f>Y136*Source!I384</f>
        <v>6.25E-2</v>
      </c>
      <c r="CY136">
        <f>AB136</f>
        <v>1023.6</v>
      </c>
      <c r="CZ136">
        <f>AF136</f>
        <v>115.4</v>
      </c>
      <c r="DA136">
        <f>AJ136</f>
        <v>8.8699999999999992</v>
      </c>
      <c r="DB136">
        <f>ROUND((ROUND(AT136*CZ136,2)*1.25),1)</f>
        <v>7.2</v>
      </c>
      <c r="DC136">
        <f>ROUND((ROUND(AT136*AG136,2)*1.25),1)</f>
        <v>0.9</v>
      </c>
    </row>
    <row r="137" spans="1:107" x14ac:dyDescent="0.2">
      <c r="A137">
        <f>ROW(Source!A384)</f>
        <v>384</v>
      </c>
      <c r="B137">
        <v>47538294</v>
      </c>
      <c r="C137">
        <v>47567781</v>
      </c>
      <c r="D137">
        <v>44674559</v>
      </c>
      <c r="E137">
        <v>1</v>
      </c>
      <c r="F137">
        <v>1</v>
      </c>
      <c r="G137">
        <v>1</v>
      </c>
      <c r="H137">
        <v>2</v>
      </c>
      <c r="I137" t="s">
        <v>569</v>
      </c>
      <c r="J137" t="s">
        <v>570</v>
      </c>
      <c r="K137" t="s">
        <v>571</v>
      </c>
      <c r="L137">
        <v>1368</v>
      </c>
      <c r="N137">
        <v>1011</v>
      </c>
      <c r="O137" t="s">
        <v>421</v>
      </c>
      <c r="P137" t="s">
        <v>421</v>
      </c>
      <c r="Q137">
        <v>1</v>
      </c>
      <c r="W137">
        <v>0</v>
      </c>
      <c r="X137">
        <v>2018657963</v>
      </c>
      <c r="Y137">
        <v>2.3375000000000004</v>
      </c>
      <c r="AA137">
        <v>0</v>
      </c>
      <c r="AB137">
        <v>12.64</v>
      </c>
      <c r="AC137">
        <v>0</v>
      </c>
      <c r="AD137">
        <v>0</v>
      </c>
      <c r="AE137">
        <v>0</v>
      </c>
      <c r="AF137">
        <v>3.12</v>
      </c>
      <c r="AG137">
        <v>0</v>
      </c>
      <c r="AH137">
        <v>0</v>
      </c>
      <c r="AI137">
        <v>1</v>
      </c>
      <c r="AJ137">
        <v>4.05</v>
      </c>
      <c r="AK137">
        <v>32.83</v>
      </c>
      <c r="AL137">
        <v>1</v>
      </c>
      <c r="AN137">
        <v>0</v>
      </c>
      <c r="AO137">
        <v>1</v>
      </c>
      <c r="AP137">
        <v>1</v>
      </c>
      <c r="AQ137">
        <v>0</v>
      </c>
      <c r="AR137">
        <v>0</v>
      </c>
      <c r="AS137" t="s">
        <v>5</v>
      </c>
      <c r="AT137">
        <v>1.87</v>
      </c>
      <c r="AU137" t="s">
        <v>127</v>
      </c>
      <c r="AV137">
        <v>0</v>
      </c>
      <c r="AW137">
        <v>2</v>
      </c>
      <c r="AX137">
        <v>47567796</v>
      </c>
      <c r="AY137">
        <v>1</v>
      </c>
      <c r="AZ137">
        <v>0</v>
      </c>
      <c r="BA137">
        <v>135</v>
      </c>
      <c r="BB137">
        <v>0</v>
      </c>
      <c r="BC137">
        <v>0</v>
      </c>
      <c r="BD137">
        <v>0</v>
      </c>
      <c r="BE137">
        <v>0</v>
      </c>
      <c r="BF137">
        <v>0</v>
      </c>
      <c r="BG137">
        <v>0</v>
      </c>
      <c r="BH137">
        <v>0</v>
      </c>
      <c r="BI137">
        <v>0</v>
      </c>
      <c r="BJ137">
        <v>0</v>
      </c>
      <c r="BK137">
        <v>0</v>
      </c>
      <c r="BL137">
        <v>0</v>
      </c>
      <c r="BM137">
        <v>0</v>
      </c>
      <c r="BN137">
        <v>0</v>
      </c>
      <c r="BO137">
        <v>0</v>
      </c>
      <c r="BP137">
        <v>0</v>
      </c>
      <c r="BQ137">
        <v>0</v>
      </c>
      <c r="BR137">
        <v>0</v>
      </c>
      <c r="BS137">
        <v>0</v>
      </c>
      <c r="BT137">
        <v>0</v>
      </c>
      <c r="BU137">
        <v>0</v>
      </c>
      <c r="BV137">
        <v>0</v>
      </c>
      <c r="BW137">
        <v>0</v>
      </c>
      <c r="CX137">
        <f>Y137*Source!I384</f>
        <v>2.3375000000000004</v>
      </c>
      <c r="CY137">
        <f>AB137</f>
        <v>12.64</v>
      </c>
      <c r="CZ137">
        <f>AF137</f>
        <v>3.12</v>
      </c>
      <c r="DA137">
        <f>AJ137</f>
        <v>4.05</v>
      </c>
      <c r="DB137">
        <f>ROUND((ROUND(AT137*CZ137,2)*1.25),1)</f>
        <v>7.3</v>
      </c>
      <c r="DC137">
        <f>ROUND((ROUND(AT137*AG137,2)*1.25),1)</f>
        <v>0</v>
      </c>
    </row>
    <row r="138" spans="1:107" x14ac:dyDescent="0.2">
      <c r="A138">
        <f>ROW(Source!A384)</f>
        <v>384</v>
      </c>
      <c r="B138">
        <v>47538294</v>
      </c>
      <c r="C138">
        <v>47567781</v>
      </c>
      <c r="D138">
        <v>44675658</v>
      </c>
      <c r="E138">
        <v>1</v>
      </c>
      <c r="F138">
        <v>1</v>
      </c>
      <c r="G138">
        <v>1</v>
      </c>
      <c r="H138">
        <v>2</v>
      </c>
      <c r="I138" t="s">
        <v>434</v>
      </c>
      <c r="J138" t="s">
        <v>435</v>
      </c>
      <c r="K138" t="s">
        <v>436</v>
      </c>
      <c r="L138">
        <v>1368</v>
      </c>
      <c r="N138">
        <v>1011</v>
      </c>
      <c r="O138" t="s">
        <v>421</v>
      </c>
      <c r="P138" t="s">
        <v>421</v>
      </c>
      <c r="Q138">
        <v>1</v>
      </c>
      <c r="W138">
        <v>0</v>
      </c>
      <c r="X138">
        <v>-922938010</v>
      </c>
      <c r="Y138">
        <v>0.1</v>
      </c>
      <c r="AA138">
        <v>0</v>
      </c>
      <c r="AB138">
        <v>795.09</v>
      </c>
      <c r="AC138">
        <v>380.83</v>
      </c>
      <c r="AD138">
        <v>0</v>
      </c>
      <c r="AE138">
        <v>0</v>
      </c>
      <c r="AF138">
        <v>65.709999999999994</v>
      </c>
      <c r="AG138">
        <v>11.6</v>
      </c>
      <c r="AH138">
        <v>0</v>
      </c>
      <c r="AI138">
        <v>1</v>
      </c>
      <c r="AJ138">
        <v>12.1</v>
      </c>
      <c r="AK138">
        <v>32.83</v>
      </c>
      <c r="AL138">
        <v>1</v>
      </c>
      <c r="AN138">
        <v>0</v>
      </c>
      <c r="AO138">
        <v>1</v>
      </c>
      <c r="AP138">
        <v>1</v>
      </c>
      <c r="AQ138">
        <v>0</v>
      </c>
      <c r="AR138">
        <v>0</v>
      </c>
      <c r="AS138" t="s">
        <v>5</v>
      </c>
      <c r="AT138">
        <v>0.08</v>
      </c>
      <c r="AU138" t="s">
        <v>127</v>
      </c>
      <c r="AV138">
        <v>0</v>
      </c>
      <c r="AW138">
        <v>2</v>
      </c>
      <c r="AX138">
        <v>47567797</v>
      </c>
      <c r="AY138">
        <v>1</v>
      </c>
      <c r="AZ138">
        <v>0</v>
      </c>
      <c r="BA138">
        <v>136</v>
      </c>
      <c r="BB138">
        <v>0</v>
      </c>
      <c r="BC138">
        <v>0</v>
      </c>
      <c r="BD138">
        <v>0</v>
      </c>
      <c r="BE138">
        <v>0</v>
      </c>
      <c r="BF138">
        <v>0</v>
      </c>
      <c r="BG138">
        <v>0</v>
      </c>
      <c r="BH138">
        <v>0</v>
      </c>
      <c r="BI138">
        <v>0</v>
      </c>
      <c r="BJ138">
        <v>0</v>
      </c>
      <c r="BK138">
        <v>0</v>
      </c>
      <c r="BL138">
        <v>0</v>
      </c>
      <c r="BM138">
        <v>0</v>
      </c>
      <c r="BN138">
        <v>0</v>
      </c>
      <c r="BO138">
        <v>0</v>
      </c>
      <c r="BP138">
        <v>0</v>
      </c>
      <c r="BQ138">
        <v>0</v>
      </c>
      <c r="BR138">
        <v>0</v>
      </c>
      <c r="BS138">
        <v>0</v>
      </c>
      <c r="BT138">
        <v>0</v>
      </c>
      <c r="BU138">
        <v>0</v>
      </c>
      <c r="BV138">
        <v>0</v>
      </c>
      <c r="BW138">
        <v>0</v>
      </c>
      <c r="CX138">
        <f>Y138*Source!I384</f>
        <v>0.1</v>
      </c>
      <c r="CY138">
        <f>AB138</f>
        <v>795.09</v>
      </c>
      <c r="CZ138">
        <f>AF138</f>
        <v>65.709999999999994</v>
      </c>
      <c r="DA138">
        <f>AJ138</f>
        <v>12.1</v>
      </c>
      <c r="DB138">
        <f>ROUND((ROUND(AT138*CZ138,2)*1.25),1)</f>
        <v>6.6</v>
      </c>
      <c r="DC138">
        <f>ROUND((ROUND(AT138*AG138,2)*1.25),1)</f>
        <v>1.2</v>
      </c>
    </row>
    <row r="139" spans="1:107" x14ac:dyDescent="0.2">
      <c r="A139">
        <f>ROW(Source!A384)</f>
        <v>384</v>
      </c>
      <c r="B139">
        <v>47538294</v>
      </c>
      <c r="C139">
        <v>47567781</v>
      </c>
      <c r="D139">
        <v>44675947</v>
      </c>
      <c r="E139">
        <v>1</v>
      </c>
      <c r="F139">
        <v>1</v>
      </c>
      <c r="G139">
        <v>1</v>
      </c>
      <c r="H139">
        <v>2</v>
      </c>
      <c r="I139" t="s">
        <v>437</v>
      </c>
      <c r="J139" t="s">
        <v>438</v>
      </c>
      <c r="K139" t="s">
        <v>439</v>
      </c>
      <c r="L139">
        <v>1368</v>
      </c>
      <c r="N139">
        <v>1011</v>
      </c>
      <c r="O139" t="s">
        <v>421</v>
      </c>
      <c r="P139" t="s">
        <v>421</v>
      </c>
      <c r="Q139">
        <v>1</v>
      </c>
      <c r="W139">
        <v>0</v>
      </c>
      <c r="X139">
        <v>-1183613947</v>
      </c>
      <c r="Y139">
        <v>1.1500000000000001</v>
      </c>
      <c r="AA139">
        <v>0</v>
      </c>
      <c r="AB139">
        <v>39.119999999999997</v>
      </c>
      <c r="AC139">
        <v>0</v>
      </c>
      <c r="AD139">
        <v>0</v>
      </c>
      <c r="AE139">
        <v>0</v>
      </c>
      <c r="AF139">
        <v>8.1</v>
      </c>
      <c r="AG139">
        <v>0</v>
      </c>
      <c r="AH139">
        <v>0</v>
      </c>
      <c r="AI139">
        <v>1</v>
      </c>
      <c r="AJ139">
        <v>4.83</v>
      </c>
      <c r="AK139">
        <v>32.83</v>
      </c>
      <c r="AL139">
        <v>1</v>
      </c>
      <c r="AN139">
        <v>0</v>
      </c>
      <c r="AO139">
        <v>1</v>
      </c>
      <c r="AP139">
        <v>1</v>
      </c>
      <c r="AQ139">
        <v>0</v>
      </c>
      <c r="AR139">
        <v>0</v>
      </c>
      <c r="AS139" t="s">
        <v>5</v>
      </c>
      <c r="AT139">
        <v>0.92</v>
      </c>
      <c r="AU139" t="s">
        <v>127</v>
      </c>
      <c r="AV139">
        <v>0</v>
      </c>
      <c r="AW139">
        <v>2</v>
      </c>
      <c r="AX139">
        <v>47567798</v>
      </c>
      <c r="AY139">
        <v>1</v>
      </c>
      <c r="AZ139">
        <v>0</v>
      </c>
      <c r="BA139">
        <v>137</v>
      </c>
      <c r="BB139">
        <v>0</v>
      </c>
      <c r="BC139">
        <v>0</v>
      </c>
      <c r="BD139">
        <v>0</v>
      </c>
      <c r="BE139">
        <v>0</v>
      </c>
      <c r="BF139">
        <v>0</v>
      </c>
      <c r="BG139">
        <v>0</v>
      </c>
      <c r="BH139">
        <v>0</v>
      </c>
      <c r="BI139">
        <v>0</v>
      </c>
      <c r="BJ139">
        <v>0</v>
      </c>
      <c r="BK139">
        <v>0</v>
      </c>
      <c r="BL139">
        <v>0</v>
      </c>
      <c r="BM139">
        <v>0</v>
      </c>
      <c r="BN139">
        <v>0</v>
      </c>
      <c r="BO139">
        <v>0</v>
      </c>
      <c r="BP139">
        <v>0</v>
      </c>
      <c r="BQ139">
        <v>0</v>
      </c>
      <c r="BR139">
        <v>0</v>
      </c>
      <c r="BS139">
        <v>0</v>
      </c>
      <c r="BT139">
        <v>0</v>
      </c>
      <c r="BU139">
        <v>0</v>
      </c>
      <c r="BV139">
        <v>0</v>
      </c>
      <c r="BW139">
        <v>0</v>
      </c>
      <c r="CX139">
        <f>Y139*Source!I384</f>
        <v>1.1500000000000001</v>
      </c>
      <c r="CY139">
        <f>AB139</f>
        <v>39.119999999999997</v>
      </c>
      <c r="CZ139">
        <f>AF139</f>
        <v>8.1</v>
      </c>
      <c r="DA139">
        <f>AJ139</f>
        <v>4.83</v>
      </c>
      <c r="DB139">
        <f>ROUND((ROUND(AT139*CZ139,2)*1.25),1)</f>
        <v>9.3000000000000007</v>
      </c>
      <c r="DC139">
        <f>ROUND((ROUND(AT139*AG139,2)*1.25),1)</f>
        <v>0</v>
      </c>
    </row>
    <row r="140" spans="1:107" x14ac:dyDescent="0.2">
      <c r="A140">
        <f>ROW(Source!A384)</f>
        <v>384</v>
      </c>
      <c r="B140">
        <v>47538294</v>
      </c>
      <c r="C140">
        <v>47567781</v>
      </c>
      <c r="D140">
        <v>44471848</v>
      </c>
      <c r="E140">
        <v>1</v>
      </c>
      <c r="F140">
        <v>1</v>
      </c>
      <c r="G140">
        <v>1</v>
      </c>
      <c r="H140">
        <v>3</v>
      </c>
      <c r="I140" t="s">
        <v>572</v>
      </c>
      <c r="J140" t="s">
        <v>573</v>
      </c>
      <c r="K140" t="s">
        <v>574</v>
      </c>
      <c r="L140">
        <v>1348</v>
      </c>
      <c r="N140">
        <v>1009</v>
      </c>
      <c r="O140" t="s">
        <v>28</v>
      </c>
      <c r="P140" t="s">
        <v>28</v>
      </c>
      <c r="Q140">
        <v>1000</v>
      </c>
      <c r="W140">
        <v>0</v>
      </c>
      <c r="X140">
        <v>-1809221598</v>
      </c>
      <c r="Y140">
        <v>2.7E-4</v>
      </c>
      <c r="AA140">
        <v>104863.44</v>
      </c>
      <c r="AB140">
        <v>0</v>
      </c>
      <c r="AC140">
        <v>0</v>
      </c>
      <c r="AD140">
        <v>0</v>
      </c>
      <c r="AE140">
        <v>10362</v>
      </c>
      <c r="AF140">
        <v>0</v>
      </c>
      <c r="AG140">
        <v>0</v>
      </c>
      <c r="AH140">
        <v>0</v>
      </c>
      <c r="AI140">
        <v>10.119999999999999</v>
      </c>
      <c r="AJ140">
        <v>1</v>
      </c>
      <c r="AK140">
        <v>1</v>
      </c>
      <c r="AL140">
        <v>1</v>
      </c>
      <c r="AN140">
        <v>0</v>
      </c>
      <c r="AO140">
        <v>1</v>
      </c>
      <c r="AP140">
        <v>0</v>
      </c>
      <c r="AQ140">
        <v>0</v>
      </c>
      <c r="AR140">
        <v>0</v>
      </c>
      <c r="AS140" t="s">
        <v>5</v>
      </c>
      <c r="AT140">
        <v>2.7E-4</v>
      </c>
      <c r="AU140" t="s">
        <v>5</v>
      </c>
      <c r="AV140">
        <v>0</v>
      </c>
      <c r="AW140">
        <v>2</v>
      </c>
      <c r="AX140">
        <v>47567799</v>
      </c>
      <c r="AY140">
        <v>1</v>
      </c>
      <c r="AZ140">
        <v>0</v>
      </c>
      <c r="BA140">
        <v>138</v>
      </c>
      <c r="BB140">
        <v>0</v>
      </c>
      <c r="BC140">
        <v>0</v>
      </c>
      <c r="BD140">
        <v>0</v>
      </c>
      <c r="BE140">
        <v>0</v>
      </c>
      <c r="BF140">
        <v>0</v>
      </c>
      <c r="BG140">
        <v>0</v>
      </c>
      <c r="BH140">
        <v>0</v>
      </c>
      <c r="BI140">
        <v>0</v>
      </c>
      <c r="BJ140">
        <v>0</v>
      </c>
      <c r="BK140">
        <v>0</v>
      </c>
      <c r="BL140">
        <v>0</v>
      </c>
      <c r="BM140">
        <v>0</v>
      </c>
      <c r="BN140">
        <v>0</v>
      </c>
      <c r="BO140">
        <v>0</v>
      </c>
      <c r="BP140">
        <v>0</v>
      </c>
      <c r="BQ140">
        <v>0</v>
      </c>
      <c r="BR140">
        <v>0</v>
      </c>
      <c r="BS140">
        <v>0</v>
      </c>
      <c r="BT140">
        <v>0</v>
      </c>
      <c r="BU140">
        <v>0</v>
      </c>
      <c r="BV140">
        <v>0</v>
      </c>
      <c r="BW140">
        <v>0</v>
      </c>
      <c r="CX140">
        <f>Y140*Source!I384</f>
        <v>2.7E-4</v>
      </c>
      <c r="CY140">
        <f>AA140</f>
        <v>104863.44</v>
      </c>
      <c r="CZ140">
        <f>AE140</f>
        <v>10362</v>
      </c>
      <c r="DA140">
        <f>AI140</f>
        <v>10.119999999999999</v>
      </c>
      <c r="DB140">
        <f t="shared" ref="DB140:DB153" si="14">ROUND(ROUND(AT140*CZ140,2),1)</f>
        <v>2.8</v>
      </c>
      <c r="DC140">
        <f t="shared" ref="DC140:DC153" si="15">ROUND(ROUND(AT140*AG140,2),1)</f>
        <v>0</v>
      </c>
    </row>
    <row r="141" spans="1:107" x14ac:dyDescent="0.2">
      <c r="A141">
        <f>ROW(Source!A384)</f>
        <v>384</v>
      </c>
      <c r="B141">
        <v>47538294</v>
      </c>
      <c r="C141">
        <v>47567781</v>
      </c>
      <c r="D141">
        <v>44473875</v>
      </c>
      <c r="E141">
        <v>1</v>
      </c>
      <c r="F141">
        <v>1</v>
      </c>
      <c r="G141">
        <v>1</v>
      </c>
      <c r="H141">
        <v>3</v>
      </c>
      <c r="I141" t="s">
        <v>575</v>
      </c>
      <c r="J141" t="s">
        <v>576</v>
      </c>
      <c r="K141" t="s">
        <v>577</v>
      </c>
      <c r="L141">
        <v>1346</v>
      </c>
      <c r="N141">
        <v>1009</v>
      </c>
      <c r="O141" t="s">
        <v>184</v>
      </c>
      <c r="P141" t="s">
        <v>184</v>
      </c>
      <c r="Q141">
        <v>1</v>
      </c>
      <c r="W141">
        <v>0</v>
      </c>
      <c r="X141">
        <v>1745584772</v>
      </c>
      <c r="Y141">
        <v>0.9</v>
      </c>
      <c r="AA141">
        <v>88.41</v>
      </c>
      <c r="AB141">
        <v>0</v>
      </c>
      <c r="AC141">
        <v>0</v>
      </c>
      <c r="AD141">
        <v>0</v>
      </c>
      <c r="AE141">
        <v>9.0399999999999991</v>
      </c>
      <c r="AF141">
        <v>0</v>
      </c>
      <c r="AG141">
        <v>0</v>
      </c>
      <c r="AH141">
        <v>0</v>
      </c>
      <c r="AI141">
        <v>9.7799999999999994</v>
      </c>
      <c r="AJ141">
        <v>1</v>
      </c>
      <c r="AK141">
        <v>1</v>
      </c>
      <c r="AL141">
        <v>1</v>
      </c>
      <c r="AN141">
        <v>0</v>
      </c>
      <c r="AO141">
        <v>1</v>
      </c>
      <c r="AP141">
        <v>0</v>
      </c>
      <c r="AQ141">
        <v>0</v>
      </c>
      <c r="AR141">
        <v>0</v>
      </c>
      <c r="AS141" t="s">
        <v>5</v>
      </c>
      <c r="AT141">
        <v>0.9</v>
      </c>
      <c r="AU141" t="s">
        <v>5</v>
      </c>
      <c r="AV141">
        <v>0</v>
      </c>
      <c r="AW141">
        <v>2</v>
      </c>
      <c r="AX141">
        <v>47567800</v>
      </c>
      <c r="AY141">
        <v>1</v>
      </c>
      <c r="AZ141">
        <v>0</v>
      </c>
      <c r="BA141">
        <v>139</v>
      </c>
      <c r="BB141">
        <v>0</v>
      </c>
      <c r="BC141">
        <v>0</v>
      </c>
      <c r="BD141">
        <v>0</v>
      </c>
      <c r="BE141">
        <v>0</v>
      </c>
      <c r="BF141">
        <v>0</v>
      </c>
      <c r="BG141">
        <v>0</v>
      </c>
      <c r="BH141">
        <v>0</v>
      </c>
      <c r="BI141">
        <v>0</v>
      </c>
      <c r="BJ141">
        <v>0</v>
      </c>
      <c r="BK141">
        <v>0</v>
      </c>
      <c r="BL141">
        <v>0</v>
      </c>
      <c r="BM141">
        <v>0</v>
      </c>
      <c r="BN141">
        <v>0</v>
      </c>
      <c r="BO141">
        <v>0</v>
      </c>
      <c r="BP141">
        <v>0</v>
      </c>
      <c r="BQ141">
        <v>0</v>
      </c>
      <c r="BR141">
        <v>0</v>
      </c>
      <c r="BS141">
        <v>0</v>
      </c>
      <c r="BT141">
        <v>0</v>
      </c>
      <c r="BU141">
        <v>0</v>
      </c>
      <c r="BV141">
        <v>0</v>
      </c>
      <c r="BW141">
        <v>0</v>
      </c>
      <c r="CX141">
        <f>Y141*Source!I384</f>
        <v>0.9</v>
      </c>
      <c r="CY141">
        <f>AA141</f>
        <v>88.41</v>
      </c>
      <c r="CZ141">
        <f>AE141</f>
        <v>9.0399999999999991</v>
      </c>
      <c r="DA141">
        <f>AI141</f>
        <v>9.7799999999999994</v>
      </c>
      <c r="DB141">
        <f t="shared" si="14"/>
        <v>8.1</v>
      </c>
      <c r="DC141">
        <f t="shared" si="15"/>
        <v>0</v>
      </c>
    </row>
    <row r="142" spans="1:107" x14ac:dyDescent="0.2">
      <c r="A142">
        <f>ROW(Source!A384)</f>
        <v>384</v>
      </c>
      <c r="B142">
        <v>47538294</v>
      </c>
      <c r="C142">
        <v>47567781</v>
      </c>
      <c r="D142">
        <v>44475511</v>
      </c>
      <c r="E142">
        <v>1</v>
      </c>
      <c r="F142">
        <v>1</v>
      </c>
      <c r="G142">
        <v>1</v>
      </c>
      <c r="H142">
        <v>3</v>
      </c>
      <c r="I142" t="s">
        <v>578</v>
      </c>
      <c r="J142" t="s">
        <v>579</v>
      </c>
      <c r="K142" t="s">
        <v>580</v>
      </c>
      <c r="L142">
        <v>1346</v>
      </c>
      <c r="N142">
        <v>1009</v>
      </c>
      <c r="O142" t="s">
        <v>184</v>
      </c>
      <c r="P142" t="s">
        <v>184</v>
      </c>
      <c r="Q142">
        <v>1</v>
      </c>
      <c r="W142">
        <v>0</v>
      </c>
      <c r="X142">
        <v>-447793372</v>
      </c>
      <c r="Y142">
        <v>0.2</v>
      </c>
      <c r="AA142">
        <v>99.98</v>
      </c>
      <c r="AB142">
        <v>0</v>
      </c>
      <c r="AC142">
        <v>0</v>
      </c>
      <c r="AD142">
        <v>0</v>
      </c>
      <c r="AE142">
        <v>23.09</v>
      </c>
      <c r="AF142">
        <v>0</v>
      </c>
      <c r="AG142">
        <v>0</v>
      </c>
      <c r="AH142">
        <v>0</v>
      </c>
      <c r="AI142">
        <v>4.33</v>
      </c>
      <c r="AJ142">
        <v>1</v>
      </c>
      <c r="AK142">
        <v>1</v>
      </c>
      <c r="AL142">
        <v>1</v>
      </c>
      <c r="AN142">
        <v>0</v>
      </c>
      <c r="AO142">
        <v>1</v>
      </c>
      <c r="AP142">
        <v>0</v>
      </c>
      <c r="AQ142">
        <v>0</v>
      </c>
      <c r="AR142">
        <v>0</v>
      </c>
      <c r="AS142" t="s">
        <v>5</v>
      </c>
      <c r="AT142">
        <v>0.2</v>
      </c>
      <c r="AU142" t="s">
        <v>5</v>
      </c>
      <c r="AV142">
        <v>0</v>
      </c>
      <c r="AW142">
        <v>2</v>
      </c>
      <c r="AX142">
        <v>47567801</v>
      </c>
      <c r="AY142">
        <v>1</v>
      </c>
      <c r="AZ142">
        <v>0</v>
      </c>
      <c r="BA142">
        <v>140</v>
      </c>
      <c r="BB142">
        <v>0</v>
      </c>
      <c r="BC142">
        <v>0</v>
      </c>
      <c r="BD142">
        <v>0</v>
      </c>
      <c r="BE142">
        <v>0</v>
      </c>
      <c r="BF142">
        <v>0</v>
      </c>
      <c r="BG142">
        <v>0</v>
      </c>
      <c r="BH142">
        <v>0</v>
      </c>
      <c r="BI142">
        <v>0</v>
      </c>
      <c r="BJ142">
        <v>0</v>
      </c>
      <c r="BK142">
        <v>0</v>
      </c>
      <c r="BL142">
        <v>0</v>
      </c>
      <c r="BM142">
        <v>0</v>
      </c>
      <c r="BN142">
        <v>0</v>
      </c>
      <c r="BO142">
        <v>0</v>
      </c>
      <c r="BP142">
        <v>0</v>
      </c>
      <c r="BQ142">
        <v>0</v>
      </c>
      <c r="BR142">
        <v>0</v>
      </c>
      <c r="BS142">
        <v>0</v>
      </c>
      <c r="BT142">
        <v>0</v>
      </c>
      <c r="BU142">
        <v>0</v>
      </c>
      <c r="BV142">
        <v>0</v>
      </c>
      <c r="BW142">
        <v>0</v>
      </c>
      <c r="CX142">
        <f>Y142*Source!I384</f>
        <v>0.2</v>
      </c>
      <c r="CY142">
        <f>AA142</f>
        <v>99.98</v>
      </c>
      <c r="CZ142">
        <f>AE142</f>
        <v>23.09</v>
      </c>
      <c r="DA142">
        <f>AI142</f>
        <v>4.33</v>
      </c>
      <c r="DB142">
        <f t="shared" si="14"/>
        <v>4.5999999999999996</v>
      </c>
      <c r="DC142">
        <f t="shared" si="15"/>
        <v>0</v>
      </c>
    </row>
    <row r="143" spans="1:107" x14ac:dyDescent="0.2">
      <c r="A143">
        <f>ROW(Source!A384)</f>
        <v>384</v>
      </c>
      <c r="B143">
        <v>47538294</v>
      </c>
      <c r="C143">
        <v>47567781</v>
      </c>
      <c r="D143">
        <v>44572820</v>
      </c>
      <c r="E143">
        <v>1</v>
      </c>
      <c r="F143">
        <v>1</v>
      </c>
      <c r="G143">
        <v>1</v>
      </c>
      <c r="H143">
        <v>3</v>
      </c>
      <c r="I143" t="s">
        <v>581</v>
      </c>
      <c r="J143" t="s">
        <v>582</v>
      </c>
      <c r="K143" t="s">
        <v>583</v>
      </c>
      <c r="L143">
        <v>1371</v>
      </c>
      <c r="N143">
        <v>1013</v>
      </c>
      <c r="O143" t="s">
        <v>201</v>
      </c>
      <c r="P143" t="s">
        <v>201</v>
      </c>
      <c r="Q143">
        <v>1</v>
      </c>
      <c r="W143">
        <v>0</v>
      </c>
      <c r="X143">
        <v>-914591941</v>
      </c>
      <c r="Y143">
        <v>2</v>
      </c>
      <c r="AA143">
        <v>161.91999999999999</v>
      </c>
      <c r="AB143">
        <v>0</v>
      </c>
      <c r="AC143">
        <v>0</v>
      </c>
      <c r="AD143">
        <v>0</v>
      </c>
      <c r="AE143">
        <v>23</v>
      </c>
      <c r="AF143">
        <v>0</v>
      </c>
      <c r="AG143">
        <v>0</v>
      </c>
      <c r="AH143">
        <v>0</v>
      </c>
      <c r="AI143">
        <v>7.04</v>
      </c>
      <c r="AJ143">
        <v>1</v>
      </c>
      <c r="AK143">
        <v>1</v>
      </c>
      <c r="AL143">
        <v>1</v>
      </c>
      <c r="AN143">
        <v>0</v>
      </c>
      <c r="AO143">
        <v>1</v>
      </c>
      <c r="AP143">
        <v>0</v>
      </c>
      <c r="AQ143">
        <v>0</v>
      </c>
      <c r="AR143">
        <v>0</v>
      </c>
      <c r="AS143" t="s">
        <v>5</v>
      </c>
      <c r="AT143">
        <v>2</v>
      </c>
      <c r="AU143" t="s">
        <v>5</v>
      </c>
      <c r="AV143">
        <v>0</v>
      </c>
      <c r="AW143">
        <v>2</v>
      </c>
      <c r="AX143">
        <v>47567802</v>
      </c>
      <c r="AY143">
        <v>1</v>
      </c>
      <c r="AZ143">
        <v>0</v>
      </c>
      <c r="BA143">
        <v>141</v>
      </c>
      <c r="BB143">
        <v>0</v>
      </c>
      <c r="BC143">
        <v>0</v>
      </c>
      <c r="BD143">
        <v>0</v>
      </c>
      <c r="BE143">
        <v>0</v>
      </c>
      <c r="BF143">
        <v>0</v>
      </c>
      <c r="BG143">
        <v>0</v>
      </c>
      <c r="BH143">
        <v>0</v>
      </c>
      <c r="BI143">
        <v>0</v>
      </c>
      <c r="BJ143">
        <v>0</v>
      </c>
      <c r="BK143">
        <v>0</v>
      </c>
      <c r="BL143">
        <v>0</v>
      </c>
      <c r="BM143">
        <v>0</v>
      </c>
      <c r="BN143">
        <v>0</v>
      </c>
      <c r="BO143">
        <v>0</v>
      </c>
      <c r="BP143">
        <v>0</v>
      </c>
      <c r="BQ143">
        <v>0</v>
      </c>
      <c r="BR143">
        <v>0</v>
      </c>
      <c r="BS143">
        <v>0</v>
      </c>
      <c r="BT143">
        <v>0</v>
      </c>
      <c r="BU143">
        <v>0</v>
      </c>
      <c r="BV143">
        <v>0</v>
      </c>
      <c r="BW143">
        <v>0</v>
      </c>
      <c r="CX143">
        <f>Y143*Source!I384</f>
        <v>2</v>
      </c>
      <c r="CY143">
        <f>AA143</f>
        <v>161.91999999999999</v>
      </c>
      <c r="CZ143">
        <f>AE143</f>
        <v>23</v>
      </c>
      <c r="DA143">
        <f>AI143</f>
        <v>7.04</v>
      </c>
      <c r="DB143">
        <f t="shared" si="14"/>
        <v>46</v>
      </c>
      <c r="DC143">
        <f t="shared" si="15"/>
        <v>0</v>
      </c>
    </row>
    <row r="144" spans="1:107" x14ac:dyDescent="0.2">
      <c r="A144">
        <f>ROW(Source!A384)</f>
        <v>384</v>
      </c>
      <c r="B144">
        <v>47538294</v>
      </c>
      <c r="C144">
        <v>47567781</v>
      </c>
      <c r="D144">
        <v>44596373</v>
      </c>
      <c r="E144">
        <v>1</v>
      </c>
      <c r="F144">
        <v>1</v>
      </c>
      <c r="G144">
        <v>1</v>
      </c>
      <c r="H144">
        <v>3</v>
      </c>
      <c r="I144" t="s">
        <v>274</v>
      </c>
      <c r="J144" t="s">
        <v>276</v>
      </c>
      <c r="K144" t="s">
        <v>275</v>
      </c>
      <c r="L144">
        <v>1371</v>
      </c>
      <c r="N144">
        <v>1013</v>
      </c>
      <c r="O144" t="s">
        <v>201</v>
      </c>
      <c r="P144" t="s">
        <v>201</v>
      </c>
      <c r="Q144">
        <v>1</v>
      </c>
      <c r="W144">
        <v>0</v>
      </c>
      <c r="X144">
        <v>1161070942</v>
      </c>
      <c r="Y144">
        <v>1</v>
      </c>
      <c r="AA144">
        <v>7830.74</v>
      </c>
      <c r="AB144">
        <v>0</v>
      </c>
      <c r="AC144">
        <v>0</v>
      </c>
      <c r="AD144">
        <v>0</v>
      </c>
      <c r="AE144">
        <v>1369.01</v>
      </c>
      <c r="AF144">
        <v>0</v>
      </c>
      <c r="AG144">
        <v>0</v>
      </c>
      <c r="AH144">
        <v>0</v>
      </c>
      <c r="AI144">
        <v>5.72</v>
      </c>
      <c r="AJ144">
        <v>1</v>
      </c>
      <c r="AK144">
        <v>1</v>
      </c>
      <c r="AL144">
        <v>1</v>
      </c>
      <c r="AN144">
        <v>0</v>
      </c>
      <c r="AO144">
        <v>0</v>
      </c>
      <c r="AP144">
        <v>0</v>
      </c>
      <c r="AQ144">
        <v>0</v>
      </c>
      <c r="AR144">
        <v>0</v>
      </c>
      <c r="AS144" t="s">
        <v>5</v>
      </c>
      <c r="AT144">
        <v>1</v>
      </c>
      <c r="AU144" t="s">
        <v>5</v>
      </c>
      <c r="AV144">
        <v>0</v>
      </c>
      <c r="AW144">
        <v>1</v>
      </c>
      <c r="AX144">
        <v>-1</v>
      </c>
      <c r="AY144">
        <v>0</v>
      </c>
      <c r="AZ144">
        <v>0</v>
      </c>
      <c r="BA144" t="s">
        <v>5</v>
      </c>
      <c r="BB144">
        <v>0</v>
      </c>
      <c r="BC144">
        <v>0</v>
      </c>
      <c r="BD144">
        <v>0</v>
      </c>
      <c r="BE144">
        <v>0</v>
      </c>
      <c r="BF144">
        <v>0</v>
      </c>
      <c r="BG144">
        <v>0</v>
      </c>
      <c r="BH144">
        <v>0</v>
      </c>
      <c r="BI144">
        <v>0</v>
      </c>
      <c r="BJ144">
        <v>0</v>
      </c>
      <c r="BK144">
        <v>0</v>
      </c>
      <c r="BL144">
        <v>0</v>
      </c>
      <c r="BM144">
        <v>0</v>
      </c>
      <c r="BN144">
        <v>0</v>
      </c>
      <c r="BO144">
        <v>0</v>
      </c>
      <c r="BP144">
        <v>0</v>
      </c>
      <c r="BQ144">
        <v>0</v>
      </c>
      <c r="BR144">
        <v>0</v>
      </c>
      <c r="BS144">
        <v>0</v>
      </c>
      <c r="BT144">
        <v>0</v>
      </c>
      <c r="BU144">
        <v>0</v>
      </c>
      <c r="BV144">
        <v>0</v>
      </c>
      <c r="BW144">
        <v>0</v>
      </c>
      <c r="CX144">
        <f>Y144*Source!I384</f>
        <v>1</v>
      </c>
      <c r="CY144">
        <f>AA144</f>
        <v>7830.74</v>
      </c>
      <c r="CZ144">
        <f>AE144</f>
        <v>1369.01</v>
      </c>
      <c r="DA144">
        <f>AI144</f>
        <v>5.72</v>
      </c>
      <c r="DB144">
        <f t="shared" si="14"/>
        <v>1369</v>
      </c>
      <c r="DC144">
        <f t="shared" si="15"/>
        <v>0</v>
      </c>
    </row>
    <row r="145" spans="1:107" x14ac:dyDescent="0.2">
      <c r="A145">
        <f>ROW(Source!A421)</f>
        <v>421</v>
      </c>
      <c r="B145">
        <v>47538294</v>
      </c>
      <c r="C145">
        <v>47539323</v>
      </c>
      <c r="D145">
        <v>44457665</v>
      </c>
      <c r="E145">
        <v>52</v>
      </c>
      <c r="F145">
        <v>1</v>
      </c>
      <c r="G145">
        <v>1</v>
      </c>
      <c r="H145">
        <v>1</v>
      </c>
      <c r="I145" t="s">
        <v>584</v>
      </c>
      <c r="J145" t="s">
        <v>5</v>
      </c>
      <c r="K145" t="s">
        <v>585</v>
      </c>
      <c r="L145">
        <v>1191</v>
      </c>
      <c r="N145">
        <v>1013</v>
      </c>
      <c r="O145" t="s">
        <v>413</v>
      </c>
      <c r="P145" t="s">
        <v>413</v>
      </c>
      <c r="Q145">
        <v>1</v>
      </c>
      <c r="W145">
        <v>0</v>
      </c>
      <c r="X145">
        <v>1010519658</v>
      </c>
      <c r="Y145">
        <v>11.6</v>
      </c>
      <c r="AA145">
        <v>0</v>
      </c>
      <c r="AB145">
        <v>0</v>
      </c>
      <c r="AC145">
        <v>0</v>
      </c>
      <c r="AD145">
        <v>8.64</v>
      </c>
      <c r="AE145">
        <v>0</v>
      </c>
      <c r="AF145">
        <v>0</v>
      </c>
      <c r="AG145">
        <v>0</v>
      </c>
      <c r="AH145">
        <v>8.64</v>
      </c>
      <c r="AI145">
        <v>1</v>
      </c>
      <c r="AJ145">
        <v>1</v>
      </c>
      <c r="AK145">
        <v>1</v>
      </c>
      <c r="AL145">
        <v>1</v>
      </c>
      <c r="AN145">
        <v>0</v>
      </c>
      <c r="AO145">
        <v>1</v>
      </c>
      <c r="AP145">
        <v>0</v>
      </c>
      <c r="AQ145">
        <v>0</v>
      </c>
      <c r="AR145">
        <v>0</v>
      </c>
      <c r="AS145" t="s">
        <v>5</v>
      </c>
      <c r="AT145">
        <v>11.6</v>
      </c>
      <c r="AU145" t="s">
        <v>5</v>
      </c>
      <c r="AV145">
        <v>1</v>
      </c>
      <c r="AW145">
        <v>2</v>
      </c>
      <c r="AX145">
        <v>47539333</v>
      </c>
      <c r="AY145">
        <v>1</v>
      </c>
      <c r="AZ145">
        <v>0</v>
      </c>
      <c r="BA145">
        <v>142</v>
      </c>
      <c r="BB145">
        <v>0</v>
      </c>
      <c r="BC145">
        <v>0</v>
      </c>
      <c r="BD145">
        <v>0</v>
      </c>
      <c r="BE145">
        <v>0</v>
      </c>
      <c r="BF145">
        <v>0</v>
      </c>
      <c r="BG145">
        <v>0</v>
      </c>
      <c r="BH145">
        <v>0</v>
      </c>
      <c r="BI145">
        <v>0</v>
      </c>
      <c r="BJ145">
        <v>0</v>
      </c>
      <c r="BK145">
        <v>0</v>
      </c>
      <c r="BL145">
        <v>0</v>
      </c>
      <c r="BM145">
        <v>0</v>
      </c>
      <c r="BN145">
        <v>0</v>
      </c>
      <c r="BO145">
        <v>0</v>
      </c>
      <c r="BP145">
        <v>0</v>
      </c>
      <c r="BQ145">
        <v>0</v>
      </c>
      <c r="BR145">
        <v>0</v>
      </c>
      <c r="BS145">
        <v>0</v>
      </c>
      <c r="BT145">
        <v>0</v>
      </c>
      <c r="BU145">
        <v>0</v>
      </c>
      <c r="BV145">
        <v>0</v>
      </c>
      <c r="BW145">
        <v>0</v>
      </c>
      <c r="CX145">
        <f>Y145*Source!I421</f>
        <v>0</v>
      </c>
      <c r="CY145">
        <f>AD145</f>
        <v>8.64</v>
      </c>
      <c r="CZ145">
        <f>AH145</f>
        <v>8.64</v>
      </c>
      <c r="DA145">
        <f>AL145</f>
        <v>1</v>
      </c>
      <c r="DB145">
        <f t="shared" si="14"/>
        <v>100.2</v>
      </c>
      <c r="DC145">
        <f t="shared" si="15"/>
        <v>0</v>
      </c>
    </row>
    <row r="146" spans="1:107" x14ac:dyDescent="0.2">
      <c r="A146">
        <f>ROW(Source!A421)</f>
        <v>421</v>
      </c>
      <c r="B146">
        <v>47538294</v>
      </c>
      <c r="C146">
        <v>47539323</v>
      </c>
      <c r="D146">
        <v>44457864</v>
      </c>
      <c r="E146">
        <v>52</v>
      </c>
      <c r="F146">
        <v>1</v>
      </c>
      <c r="G146">
        <v>1</v>
      </c>
      <c r="H146">
        <v>1</v>
      </c>
      <c r="I146" t="s">
        <v>416</v>
      </c>
      <c r="J146" t="s">
        <v>5</v>
      </c>
      <c r="K146" t="s">
        <v>417</v>
      </c>
      <c r="L146">
        <v>1191</v>
      </c>
      <c r="N146">
        <v>1013</v>
      </c>
      <c r="O146" t="s">
        <v>413</v>
      </c>
      <c r="P146" t="s">
        <v>413</v>
      </c>
      <c r="Q146">
        <v>1</v>
      </c>
      <c r="W146">
        <v>0</v>
      </c>
      <c r="X146">
        <v>-1417349443</v>
      </c>
      <c r="Y146">
        <v>0.08</v>
      </c>
      <c r="AA146">
        <v>0</v>
      </c>
      <c r="AB146">
        <v>0</v>
      </c>
      <c r="AC146">
        <v>0</v>
      </c>
      <c r="AD146">
        <v>0</v>
      </c>
      <c r="AE146">
        <v>0</v>
      </c>
      <c r="AF146">
        <v>0</v>
      </c>
      <c r="AG146">
        <v>0</v>
      </c>
      <c r="AH146">
        <v>0</v>
      </c>
      <c r="AI146">
        <v>1</v>
      </c>
      <c r="AJ146">
        <v>1</v>
      </c>
      <c r="AK146">
        <v>1</v>
      </c>
      <c r="AL146">
        <v>1</v>
      </c>
      <c r="AN146">
        <v>0</v>
      </c>
      <c r="AO146">
        <v>1</v>
      </c>
      <c r="AP146">
        <v>0</v>
      </c>
      <c r="AQ146">
        <v>0</v>
      </c>
      <c r="AR146">
        <v>0</v>
      </c>
      <c r="AS146" t="s">
        <v>5</v>
      </c>
      <c r="AT146">
        <v>0.08</v>
      </c>
      <c r="AU146" t="s">
        <v>5</v>
      </c>
      <c r="AV146">
        <v>2</v>
      </c>
      <c r="AW146">
        <v>2</v>
      </c>
      <c r="AX146">
        <v>47539334</v>
      </c>
      <c r="AY146">
        <v>1</v>
      </c>
      <c r="AZ146">
        <v>0</v>
      </c>
      <c r="BA146">
        <v>143</v>
      </c>
      <c r="BB146">
        <v>0</v>
      </c>
      <c r="BC146">
        <v>0</v>
      </c>
      <c r="BD146">
        <v>0</v>
      </c>
      <c r="BE146">
        <v>0</v>
      </c>
      <c r="BF146">
        <v>0</v>
      </c>
      <c r="BG146">
        <v>0</v>
      </c>
      <c r="BH146">
        <v>0</v>
      </c>
      <c r="BI146">
        <v>0</v>
      </c>
      <c r="BJ146">
        <v>0</v>
      </c>
      <c r="BK146">
        <v>0</v>
      </c>
      <c r="BL146">
        <v>0</v>
      </c>
      <c r="BM146">
        <v>0</v>
      </c>
      <c r="BN146">
        <v>0</v>
      </c>
      <c r="BO146">
        <v>0</v>
      </c>
      <c r="BP146">
        <v>0</v>
      </c>
      <c r="BQ146">
        <v>0</v>
      </c>
      <c r="BR146">
        <v>0</v>
      </c>
      <c r="BS146">
        <v>0</v>
      </c>
      <c r="BT146">
        <v>0</v>
      </c>
      <c r="BU146">
        <v>0</v>
      </c>
      <c r="BV146">
        <v>0</v>
      </c>
      <c r="BW146">
        <v>0</v>
      </c>
      <c r="CX146">
        <f>Y146*Source!I421</f>
        <v>0</v>
      </c>
      <c r="CY146">
        <f>AD146</f>
        <v>0</v>
      </c>
      <c r="CZ146">
        <f>AH146</f>
        <v>0</v>
      </c>
      <c r="DA146">
        <f>AL146</f>
        <v>1</v>
      </c>
      <c r="DB146">
        <f t="shared" si="14"/>
        <v>0</v>
      </c>
      <c r="DC146">
        <f t="shared" si="15"/>
        <v>0</v>
      </c>
    </row>
    <row r="147" spans="1:107" x14ac:dyDescent="0.2">
      <c r="A147">
        <f>ROW(Source!A421)</f>
        <v>421</v>
      </c>
      <c r="B147">
        <v>47538294</v>
      </c>
      <c r="C147">
        <v>47539323</v>
      </c>
      <c r="D147">
        <v>44674572</v>
      </c>
      <c r="E147">
        <v>1</v>
      </c>
      <c r="F147">
        <v>1</v>
      </c>
      <c r="G147">
        <v>1</v>
      </c>
      <c r="H147">
        <v>2</v>
      </c>
      <c r="I147" t="s">
        <v>586</v>
      </c>
      <c r="J147" t="s">
        <v>587</v>
      </c>
      <c r="K147" t="s">
        <v>588</v>
      </c>
      <c r="L147">
        <v>1368</v>
      </c>
      <c r="N147">
        <v>1011</v>
      </c>
      <c r="O147" t="s">
        <v>421</v>
      </c>
      <c r="P147" t="s">
        <v>421</v>
      </c>
      <c r="Q147">
        <v>1</v>
      </c>
      <c r="W147">
        <v>0</v>
      </c>
      <c r="X147">
        <v>1264065949</v>
      </c>
      <c r="Y147">
        <v>0.09</v>
      </c>
      <c r="AA147">
        <v>0</v>
      </c>
      <c r="AB147">
        <v>6.97</v>
      </c>
      <c r="AC147">
        <v>0</v>
      </c>
      <c r="AD147">
        <v>0</v>
      </c>
      <c r="AE147">
        <v>0</v>
      </c>
      <c r="AF147">
        <v>1.7</v>
      </c>
      <c r="AG147">
        <v>0</v>
      </c>
      <c r="AH147">
        <v>0</v>
      </c>
      <c r="AI147">
        <v>1</v>
      </c>
      <c r="AJ147">
        <v>4.0999999999999996</v>
      </c>
      <c r="AK147">
        <v>32.83</v>
      </c>
      <c r="AL147">
        <v>1</v>
      </c>
      <c r="AN147">
        <v>0</v>
      </c>
      <c r="AO147">
        <v>1</v>
      </c>
      <c r="AP147">
        <v>0</v>
      </c>
      <c r="AQ147">
        <v>0</v>
      </c>
      <c r="AR147">
        <v>0</v>
      </c>
      <c r="AS147" t="s">
        <v>5</v>
      </c>
      <c r="AT147">
        <v>0.09</v>
      </c>
      <c r="AU147" t="s">
        <v>5</v>
      </c>
      <c r="AV147">
        <v>0</v>
      </c>
      <c r="AW147">
        <v>2</v>
      </c>
      <c r="AX147">
        <v>47539335</v>
      </c>
      <c r="AY147">
        <v>1</v>
      </c>
      <c r="AZ147">
        <v>0</v>
      </c>
      <c r="BA147">
        <v>144</v>
      </c>
      <c r="BB147">
        <v>0</v>
      </c>
      <c r="BC147">
        <v>0</v>
      </c>
      <c r="BD147">
        <v>0</v>
      </c>
      <c r="BE147">
        <v>0</v>
      </c>
      <c r="BF147">
        <v>0</v>
      </c>
      <c r="BG147">
        <v>0</v>
      </c>
      <c r="BH147">
        <v>0</v>
      </c>
      <c r="BI147">
        <v>0</v>
      </c>
      <c r="BJ147">
        <v>0</v>
      </c>
      <c r="BK147">
        <v>0</v>
      </c>
      <c r="BL147">
        <v>0</v>
      </c>
      <c r="BM147">
        <v>0</v>
      </c>
      <c r="BN147">
        <v>0</v>
      </c>
      <c r="BO147">
        <v>0</v>
      </c>
      <c r="BP147">
        <v>0</v>
      </c>
      <c r="BQ147">
        <v>0</v>
      </c>
      <c r="BR147">
        <v>0</v>
      </c>
      <c r="BS147">
        <v>0</v>
      </c>
      <c r="BT147">
        <v>0</v>
      </c>
      <c r="BU147">
        <v>0</v>
      </c>
      <c r="BV147">
        <v>0</v>
      </c>
      <c r="BW147">
        <v>0</v>
      </c>
      <c r="CX147">
        <f>Y147*Source!I421</f>
        <v>0</v>
      </c>
      <c r="CY147">
        <f>AB147</f>
        <v>6.97</v>
      </c>
      <c r="CZ147">
        <f>AF147</f>
        <v>1.7</v>
      </c>
      <c r="DA147">
        <f>AJ147</f>
        <v>4.0999999999999996</v>
      </c>
      <c r="DB147">
        <f t="shared" si="14"/>
        <v>0.2</v>
      </c>
      <c r="DC147">
        <f t="shared" si="15"/>
        <v>0</v>
      </c>
    </row>
    <row r="148" spans="1:107" x14ac:dyDescent="0.2">
      <c r="A148">
        <f>ROW(Source!A421)</f>
        <v>421</v>
      </c>
      <c r="B148">
        <v>47538294</v>
      </c>
      <c r="C148">
        <v>47539323</v>
      </c>
      <c r="D148">
        <v>44675658</v>
      </c>
      <c r="E148">
        <v>1</v>
      </c>
      <c r="F148">
        <v>1</v>
      </c>
      <c r="G148">
        <v>1</v>
      </c>
      <c r="H148">
        <v>2</v>
      </c>
      <c r="I148" t="s">
        <v>434</v>
      </c>
      <c r="J148" t="s">
        <v>435</v>
      </c>
      <c r="K148" t="s">
        <v>436</v>
      </c>
      <c r="L148">
        <v>1368</v>
      </c>
      <c r="N148">
        <v>1011</v>
      </c>
      <c r="O148" t="s">
        <v>421</v>
      </c>
      <c r="P148" t="s">
        <v>421</v>
      </c>
      <c r="Q148">
        <v>1</v>
      </c>
      <c r="W148">
        <v>0</v>
      </c>
      <c r="X148">
        <v>-922938010</v>
      </c>
      <c r="Y148">
        <v>0.08</v>
      </c>
      <c r="AA148">
        <v>0</v>
      </c>
      <c r="AB148">
        <v>795.09</v>
      </c>
      <c r="AC148">
        <v>380.83</v>
      </c>
      <c r="AD148">
        <v>0</v>
      </c>
      <c r="AE148">
        <v>0</v>
      </c>
      <c r="AF148">
        <v>65.709999999999994</v>
      </c>
      <c r="AG148">
        <v>11.6</v>
      </c>
      <c r="AH148">
        <v>0</v>
      </c>
      <c r="AI148">
        <v>1</v>
      </c>
      <c r="AJ148">
        <v>12.1</v>
      </c>
      <c r="AK148">
        <v>32.83</v>
      </c>
      <c r="AL148">
        <v>1</v>
      </c>
      <c r="AN148">
        <v>0</v>
      </c>
      <c r="AO148">
        <v>1</v>
      </c>
      <c r="AP148">
        <v>0</v>
      </c>
      <c r="AQ148">
        <v>0</v>
      </c>
      <c r="AR148">
        <v>0</v>
      </c>
      <c r="AS148" t="s">
        <v>5</v>
      </c>
      <c r="AT148">
        <v>0.08</v>
      </c>
      <c r="AU148" t="s">
        <v>5</v>
      </c>
      <c r="AV148">
        <v>0</v>
      </c>
      <c r="AW148">
        <v>2</v>
      </c>
      <c r="AX148">
        <v>47539336</v>
      </c>
      <c r="AY148">
        <v>1</v>
      </c>
      <c r="AZ148">
        <v>0</v>
      </c>
      <c r="BA148">
        <v>145</v>
      </c>
      <c r="BB148">
        <v>0</v>
      </c>
      <c r="BC148">
        <v>0</v>
      </c>
      <c r="BD148">
        <v>0</v>
      </c>
      <c r="BE148">
        <v>0</v>
      </c>
      <c r="BF148">
        <v>0</v>
      </c>
      <c r="BG148">
        <v>0</v>
      </c>
      <c r="BH148">
        <v>0</v>
      </c>
      <c r="BI148">
        <v>0</v>
      </c>
      <c r="BJ148">
        <v>0</v>
      </c>
      <c r="BK148">
        <v>0</v>
      </c>
      <c r="BL148">
        <v>0</v>
      </c>
      <c r="BM148">
        <v>0</v>
      </c>
      <c r="BN148">
        <v>0</v>
      </c>
      <c r="BO148">
        <v>0</v>
      </c>
      <c r="BP148">
        <v>0</v>
      </c>
      <c r="BQ148">
        <v>0</v>
      </c>
      <c r="BR148">
        <v>0</v>
      </c>
      <c r="BS148">
        <v>0</v>
      </c>
      <c r="BT148">
        <v>0</v>
      </c>
      <c r="BU148">
        <v>0</v>
      </c>
      <c r="BV148">
        <v>0</v>
      </c>
      <c r="BW148">
        <v>0</v>
      </c>
      <c r="CX148">
        <f>Y148*Source!I421</f>
        <v>0</v>
      </c>
      <c r="CY148">
        <f>AB148</f>
        <v>795.09</v>
      </c>
      <c r="CZ148">
        <f>AF148</f>
        <v>65.709999999999994</v>
      </c>
      <c r="DA148">
        <f>AJ148</f>
        <v>12.1</v>
      </c>
      <c r="DB148">
        <f t="shared" si="14"/>
        <v>5.3</v>
      </c>
      <c r="DC148">
        <f t="shared" si="15"/>
        <v>0.9</v>
      </c>
    </row>
    <row r="149" spans="1:107" x14ac:dyDescent="0.2">
      <c r="A149">
        <f>ROW(Source!A421)</f>
        <v>421</v>
      </c>
      <c r="B149">
        <v>47538294</v>
      </c>
      <c r="C149">
        <v>47539323</v>
      </c>
      <c r="D149">
        <v>44675976</v>
      </c>
      <c r="E149">
        <v>1</v>
      </c>
      <c r="F149">
        <v>1</v>
      </c>
      <c r="G149">
        <v>1</v>
      </c>
      <c r="H149">
        <v>2</v>
      </c>
      <c r="I149" t="s">
        <v>589</v>
      </c>
      <c r="J149" t="s">
        <v>590</v>
      </c>
      <c r="K149" t="s">
        <v>591</v>
      </c>
      <c r="L149">
        <v>1368</v>
      </c>
      <c r="N149">
        <v>1011</v>
      </c>
      <c r="O149" t="s">
        <v>421</v>
      </c>
      <c r="P149" t="s">
        <v>421</v>
      </c>
      <c r="Q149">
        <v>1</v>
      </c>
      <c r="W149">
        <v>0</v>
      </c>
      <c r="X149">
        <v>-134511459</v>
      </c>
      <c r="Y149">
        <v>5.2</v>
      </c>
      <c r="AA149">
        <v>0</v>
      </c>
      <c r="AB149">
        <v>18.98</v>
      </c>
      <c r="AC149">
        <v>0</v>
      </c>
      <c r="AD149">
        <v>0</v>
      </c>
      <c r="AE149">
        <v>0</v>
      </c>
      <c r="AF149">
        <v>3.7</v>
      </c>
      <c r="AG149">
        <v>0</v>
      </c>
      <c r="AH149">
        <v>0</v>
      </c>
      <c r="AI149">
        <v>1</v>
      </c>
      <c r="AJ149">
        <v>5.13</v>
      </c>
      <c r="AK149">
        <v>32.83</v>
      </c>
      <c r="AL149">
        <v>1</v>
      </c>
      <c r="AN149">
        <v>0</v>
      </c>
      <c r="AO149">
        <v>1</v>
      </c>
      <c r="AP149">
        <v>0</v>
      </c>
      <c r="AQ149">
        <v>0</v>
      </c>
      <c r="AR149">
        <v>0</v>
      </c>
      <c r="AS149" t="s">
        <v>5</v>
      </c>
      <c r="AT149">
        <v>5.2</v>
      </c>
      <c r="AU149" t="s">
        <v>5</v>
      </c>
      <c r="AV149">
        <v>0</v>
      </c>
      <c r="AW149">
        <v>2</v>
      </c>
      <c r="AX149">
        <v>47539337</v>
      </c>
      <c r="AY149">
        <v>1</v>
      </c>
      <c r="AZ149">
        <v>0</v>
      </c>
      <c r="BA149">
        <v>146</v>
      </c>
      <c r="BB149">
        <v>0</v>
      </c>
      <c r="BC149">
        <v>0</v>
      </c>
      <c r="BD149">
        <v>0</v>
      </c>
      <c r="BE149">
        <v>0</v>
      </c>
      <c r="BF149">
        <v>0</v>
      </c>
      <c r="BG149">
        <v>0</v>
      </c>
      <c r="BH149">
        <v>0</v>
      </c>
      <c r="BI149">
        <v>0</v>
      </c>
      <c r="BJ149">
        <v>0</v>
      </c>
      <c r="BK149">
        <v>0</v>
      </c>
      <c r="BL149">
        <v>0</v>
      </c>
      <c r="BM149">
        <v>0</v>
      </c>
      <c r="BN149">
        <v>0</v>
      </c>
      <c r="BO149">
        <v>0</v>
      </c>
      <c r="BP149">
        <v>0</v>
      </c>
      <c r="BQ149">
        <v>0</v>
      </c>
      <c r="BR149">
        <v>0</v>
      </c>
      <c r="BS149">
        <v>0</v>
      </c>
      <c r="BT149">
        <v>0</v>
      </c>
      <c r="BU149">
        <v>0</v>
      </c>
      <c r="BV149">
        <v>0</v>
      </c>
      <c r="BW149">
        <v>0</v>
      </c>
      <c r="CX149">
        <f>Y149*Source!I421</f>
        <v>0</v>
      </c>
      <c r="CY149">
        <f>AB149</f>
        <v>18.98</v>
      </c>
      <c r="CZ149">
        <f>AF149</f>
        <v>3.7</v>
      </c>
      <c r="DA149">
        <f>AJ149</f>
        <v>5.13</v>
      </c>
      <c r="DB149">
        <f t="shared" si="14"/>
        <v>19.2</v>
      </c>
      <c r="DC149">
        <f t="shared" si="15"/>
        <v>0</v>
      </c>
    </row>
    <row r="150" spans="1:107" x14ac:dyDescent="0.2">
      <c r="A150">
        <f>ROW(Source!A421)</f>
        <v>421</v>
      </c>
      <c r="B150">
        <v>47538294</v>
      </c>
      <c r="C150">
        <v>47539323</v>
      </c>
      <c r="D150">
        <v>44676530</v>
      </c>
      <c r="E150">
        <v>1</v>
      </c>
      <c r="F150">
        <v>1</v>
      </c>
      <c r="G150">
        <v>1</v>
      </c>
      <c r="H150">
        <v>2</v>
      </c>
      <c r="I150" t="s">
        <v>592</v>
      </c>
      <c r="J150" t="s">
        <v>593</v>
      </c>
      <c r="K150" t="s">
        <v>594</v>
      </c>
      <c r="L150">
        <v>1368</v>
      </c>
      <c r="N150">
        <v>1011</v>
      </c>
      <c r="O150" t="s">
        <v>421</v>
      </c>
      <c r="P150" t="s">
        <v>421</v>
      </c>
      <c r="Q150">
        <v>1</v>
      </c>
      <c r="W150">
        <v>0</v>
      </c>
      <c r="X150">
        <v>-1779575111</v>
      </c>
      <c r="Y150">
        <v>10.4</v>
      </c>
      <c r="AA150">
        <v>0</v>
      </c>
      <c r="AB150">
        <v>24.82</v>
      </c>
      <c r="AC150">
        <v>0</v>
      </c>
      <c r="AD150">
        <v>0</v>
      </c>
      <c r="AE150">
        <v>0</v>
      </c>
      <c r="AF150">
        <v>5.59</v>
      </c>
      <c r="AG150">
        <v>0</v>
      </c>
      <c r="AH150">
        <v>0</v>
      </c>
      <c r="AI150">
        <v>1</v>
      </c>
      <c r="AJ150">
        <v>4.4400000000000004</v>
      </c>
      <c r="AK150">
        <v>32.83</v>
      </c>
      <c r="AL150">
        <v>1</v>
      </c>
      <c r="AN150">
        <v>0</v>
      </c>
      <c r="AO150">
        <v>1</v>
      </c>
      <c r="AP150">
        <v>0</v>
      </c>
      <c r="AQ150">
        <v>0</v>
      </c>
      <c r="AR150">
        <v>0</v>
      </c>
      <c r="AS150" t="s">
        <v>5</v>
      </c>
      <c r="AT150">
        <v>10.4</v>
      </c>
      <c r="AU150" t="s">
        <v>5</v>
      </c>
      <c r="AV150">
        <v>0</v>
      </c>
      <c r="AW150">
        <v>2</v>
      </c>
      <c r="AX150">
        <v>47539338</v>
      </c>
      <c r="AY150">
        <v>1</v>
      </c>
      <c r="AZ150">
        <v>0</v>
      </c>
      <c r="BA150">
        <v>147</v>
      </c>
      <c r="BB150">
        <v>0</v>
      </c>
      <c r="BC150">
        <v>0</v>
      </c>
      <c r="BD150">
        <v>0</v>
      </c>
      <c r="BE150">
        <v>0</v>
      </c>
      <c r="BF150">
        <v>0</v>
      </c>
      <c r="BG150">
        <v>0</v>
      </c>
      <c r="BH150">
        <v>0</v>
      </c>
      <c r="BI150">
        <v>0</v>
      </c>
      <c r="BJ150">
        <v>0</v>
      </c>
      <c r="BK150">
        <v>0</v>
      </c>
      <c r="BL150">
        <v>0</v>
      </c>
      <c r="BM150">
        <v>0</v>
      </c>
      <c r="BN150">
        <v>0</v>
      </c>
      <c r="BO150">
        <v>0</v>
      </c>
      <c r="BP150">
        <v>0</v>
      </c>
      <c r="BQ150">
        <v>0</v>
      </c>
      <c r="BR150">
        <v>0</v>
      </c>
      <c r="BS150">
        <v>0</v>
      </c>
      <c r="BT150">
        <v>0</v>
      </c>
      <c r="BU150">
        <v>0</v>
      </c>
      <c r="BV150">
        <v>0</v>
      </c>
      <c r="BW150">
        <v>0</v>
      </c>
      <c r="CX150">
        <f>Y150*Source!I421</f>
        <v>0</v>
      </c>
      <c r="CY150">
        <f>AB150</f>
        <v>24.82</v>
      </c>
      <c r="CZ150">
        <f>AF150</f>
        <v>5.59</v>
      </c>
      <c r="DA150">
        <f>AJ150</f>
        <v>4.4400000000000004</v>
      </c>
      <c r="DB150">
        <f t="shared" si="14"/>
        <v>58.1</v>
      </c>
      <c r="DC150">
        <f t="shared" si="15"/>
        <v>0</v>
      </c>
    </row>
    <row r="151" spans="1:107" x14ac:dyDescent="0.2">
      <c r="A151">
        <f>ROW(Source!A421)</f>
        <v>421</v>
      </c>
      <c r="B151">
        <v>47538294</v>
      </c>
      <c r="C151">
        <v>47539323</v>
      </c>
      <c r="D151">
        <v>44475793</v>
      </c>
      <c r="E151">
        <v>1</v>
      </c>
      <c r="F151">
        <v>1</v>
      </c>
      <c r="G151">
        <v>1</v>
      </c>
      <c r="H151">
        <v>3</v>
      </c>
      <c r="I151" t="s">
        <v>507</v>
      </c>
      <c r="J151" t="s">
        <v>508</v>
      </c>
      <c r="K151" t="s">
        <v>509</v>
      </c>
      <c r="L151">
        <v>1346</v>
      </c>
      <c r="N151">
        <v>1009</v>
      </c>
      <c r="O151" t="s">
        <v>184</v>
      </c>
      <c r="P151" t="s">
        <v>184</v>
      </c>
      <c r="Q151">
        <v>1</v>
      </c>
      <c r="W151">
        <v>0</v>
      </c>
      <c r="X151">
        <v>-1208664227</v>
      </c>
      <c r="Y151">
        <v>0.41</v>
      </c>
      <c r="AA151">
        <v>45.92</v>
      </c>
      <c r="AB151">
        <v>0</v>
      </c>
      <c r="AC151">
        <v>0</v>
      </c>
      <c r="AD151">
        <v>0</v>
      </c>
      <c r="AE151">
        <v>1.82</v>
      </c>
      <c r="AF151">
        <v>0</v>
      </c>
      <c r="AG151">
        <v>0</v>
      </c>
      <c r="AH151">
        <v>0</v>
      </c>
      <c r="AI151">
        <v>25.23</v>
      </c>
      <c r="AJ151">
        <v>1</v>
      </c>
      <c r="AK151">
        <v>1</v>
      </c>
      <c r="AL151">
        <v>1</v>
      </c>
      <c r="AN151">
        <v>0</v>
      </c>
      <c r="AO151">
        <v>1</v>
      </c>
      <c r="AP151">
        <v>0</v>
      </c>
      <c r="AQ151">
        <v>0</v>
      </c>
      <c r="AR151">
        <v>0</v>
      </c>
      <c r="AS151" t="s">
        <v>5</v>
      </c>
      <c r="AT151">
        <v>0.41</v>
      </c>
      <c r="AU151" t="s">
        <v>5</v>
      </c>
      <c r="AV151">
        <v>0</v>
      </c>
      <c r="AW151">
        <v>2</v>
      </c>
      <c r="AX151">
        <v>47539339</v>
      </c>
      <c r="AY151">
        <v>1</v>
      </c>
      <c r="AZ151">
        <v>0</v>
      </c>
      <c r="BA151">
        <v>148</v>
      </c>
      <c r="BB151">
        <v>0</v>
      </c>
      <c r="BC151">
        <v>0</v>
      </c>
      <c r="BD151">
        <v>0</v>
      </c>
      <c r="BE151">
        <v>0</v>
      </c>
      <c r="BF151">
        <v>0</v>
      </c>
      <c r="BG151">
        <v>0</v>
      </c>
      <c r="BH151">
        <v>0</v>
      </c>
      <c r="BI151">
        <v>0</v>
      </c>
      <c r="BJ151">
        <v>0</v>
      </c>
      <c r="BK151">
        <v>0</v>
      </c>
      <c r="BL151">
        <v>0</v>
      </c>
      <c r="BM151">
        <v>0</v>
      </c>
      <c r="BN151">
        <v>0</v>
      </c>
      <c r="BO151">
        <v>0</v>
      </c>
      <c r="BP151">
        <v>0</v>
      </c>
      <c r="BQ151">
        <v>0</v>
      </c>
      <c r="BR151">
        <v>0</v>
      </c>
      <c r="BS151">
        <v>0</v>
      </c>
      <c r="BT151">
        <v>0</v>
      </c>
      <c r="BU151">
        <v>0</v>
      </c>
      <c r="BV151">
        <v>0</v>
      </c>
      <c r="BW151">
        <v>0</v>
      </c>
      <c r="CX151">
        <f>Y151*Source!I421</f>
        <v>0</v>
      </c>
      <c r="CY151">
        <f>AA151</f>
        <v>45.92</v>
      </c>
      <c r="CZ151">
        <f>AE151</f>
        <v>1.82</v>
      </c>
      <c r="DA151">
        <f>AI151</f>
        <v>25.23</v>
      </c>
      <c r="DB151">
        <f t="shared" si="14"/>
        <v>0.8</v>
      </c>
      <c r="DC151">
        <f t="shared" si="15"/>
        <v>0</v>
      </c>
    </row>
    <row r="152" spans="1:107" x14ac:dyDescent="0.2">
      <c r="A152">
        <f>ROW(Source!A421)</f>
        <v>421</v>
      </c>
      <c r="B152">
        <v>47538294</v>
      </c>
      <c r="C152">
        <v>47539323</v>
      </c>
      <c r="D152">
        <v>44525635</v>
      </c>
      <c r="E152">
        <v>1</v>
      </c>
      <c r="F152">
        <v>1</v>
      </c>
      <c r="G152">
        <v>1</v>
      </c>
      <c r="H152">
        <v>3</v>
      </c>
      <c r="I152" t="s">
        <v>285</v>
      </c>
      <c r="J152" t="s">
        <v>287</v>
      </c>
      <c r="K152" t="s">
        <v>286</v>
      </c>
      <c r="L152">
        <v>1348</v>
      </c>
      <c r="N152">
        <v>1009</v>
      </c>
      <c r="O152" t="s">
        <v>28</v>
      </c>
      <c r="P152" t="s">
        <v>28</v>
      </c>
      <c r="Q152">
        <v>1000</v>
      </c>
      <c r="W152">
        <v>0</v>
      </c>
      <c r="X152">
        <v>1525580081</v>
      </c>
      <c r="Y152">
        <v>5.3800000000000001E-2</v>
      </c>
      <c r="AA152">
        <v>97532.9</v>
      </c>
      <c r="AB152">
        <v>0</v>
      </c>
      <c r="AC152">
        <v>0</v>
      </c>
      <c r="AD152">
        <v>0</v>
      </c>
      <c r="AE152">
        <v>15989</v>
      </c>
      <c r="AF152">
        <v>0</v>
      </c>
      <c r="AG152">
        <v>0</v>
      </c>
      <c r="AH152">
        <v>0</v>
      </c>
      <c r="AI152">
        <v>6.1</v>
      </c>
      <c r="AJ152">
        <v>1</v>
      </c>
      <c r="AK152">
        <v>1</v>
      </c>
      <c r="AL152">
        <v>1</v>
      </c>
      <c r="AN152">
        <v>0</v>
      </c>
      <c r="AO152">
        <v>0</v>
      </c>
      <c r="AP152">
        <v>0</v>
      </c>
      <c r="AQ152">
        <v>0</v>
      </c>
      <c r="AR152">
        <v>0</v>
      </c>
      <c r="AS152" t="s">
        <v>5</v>
      </c>
      <c r="AT152">
        <v>5.3800000000000001E-2</v>
      </c>
      <c r="AU152" t="s">
        <v>5</v>
      </c>
      <c r="AV152">
        <v>0</v>
      </c>
      <c r="AW152">
        <v>1</v>
      </c>
      <c r="AX152">
        <v>-1</v>
      </c>
      <c r="AY152">
        <v>0</v>
      </c>
      <c r="AZ152">
        <v>0</v>
      </c>
      <c r="BA152" t="s">
        <v>5</v>
      </c>
      <c r="BB152">
        <v>0</v>
      </c>
      <c r="BC152">
        <v>0</v>
      </c>
      <c r="BD152">
        <v>0</v>
      </c>
      <c r="BE152">
        <v>0</v>
      </c>
      <c r="BF152">
        <v>0</v>
      </c>
      <c r="BG152">
        <v>0</v>
      </c>
      <c r="BH152">
        <v>0</v>
      </c>
      <c r="BI152">
        <v>0</v>
      </c>
      <c r="BJ152">
        <v>0</v>
      </c>
      <c r="BK152">
        <v>0</v>
      </c>
      <c r="BL152">
        <v>0</v>
      </c>
      <c r="BM152">
        <v>0</v>
      </c>
      <c r="BN152">
        <v>0</v>
      </c>
      <c r="BO152">
        <v>0</v>
      </c>
      <c r="BP152">
        <v>0</v>
      </c>
      <c r="BQ152">
        <v>0</v>
      </c>
      <c r="BR152">
        <v>0</v>
      </c>
      <c r="BS152">
        <v>0</v>
      </c>
      <c r="BT152">
        <v>0</v>
      </c>
      <c r="BU152">
        <v>0</v>
      </c>
      <c r="BV152">
        <v>0</v>
      </c>
      <c r="BW152">
        <v>0</v>
      </c>
      <c r="CX152">
        <f>Y152*Source!I421</f>
        <v>0</v>
      </c>
      <c r="CY152">
        <f>AA152</f>
        <v>97532.9</v>
      </c>
      <c r="CZ152">
        <f>AE152</f>
        <v>15989</v>
      </c>
      <c r="DA152">
        <f>AI152</f>
        <v>6.1</v>
      </c>
      <c r="DB152">
        <f t="shared" si="14"/>
        <v>860.2</v>
      </c>
      <c r="DC152">
        <f t="shared" si="15"/>
        <v>0</v>
      </c>
    </row>
    <row r="153" spans="1:107" x14ac:dyDescent="0.2">
      <c r="A153">
        <f>ROW(Source!A421)</f>
        <v>421</v>
      </c>
      <c r="B153">
        <v>47538294</v>
      </c>
      <c r="C153">
        <v>47539323</v>
      </c>
      <c r="D153">
        <v>44526918</v>
      </c>
      <c r="E153">
        <v>1</v>
      </c>
      <c r="F153">
        <v>1</v>
      </c>
      <c r="G153">
        <v>1</v>
      </c>
      <c r="H153">
        <v>3</v>
      </c>
      <c r="I153" t="s">
        <v>595</v>
      </c>
      <c r="J153" t="s">
        <v>596</v>
      </c>
      <c r="K153" t="s">
        <v>597</v>
      </c>
      <c r="L153">
        <v>1346</v>
      </c>
      <c r="N153">
        <v>1009</v>
      </c>
      <c r="O153" t="s">
        <v>184</v>
      </c>
      <c r="P153" t="s">
        <v>184</v>
      </c>
      <c r="Q153">
        <v>1</v>
      </c>
      <c r="W153">
        <v>0</v>
      </c>
      <c r="X153">
        <v>1751694815</v>
      </c>
      <c r="Y153">
        <v>1.6</v>
      </c>
      <c r="AA153">
        <v>69.83</v>
      </c>
      <c r="AB153">
        <v>0</v>
      </c>
      <c r="AC153">
        <v>0</v>
      </c>
      <c r="AD153">
        <v>0</v>
      </c>
      <c r="AE153">
        <v>6.67</v>
      </c>
      <c r="AF153">
        <v>0</v>
      </c>
      <c r="AG153">
        <v>0</v>
      </c>
      <c r="AH153">
        <v>0</v>
      </c>
      <c r="AI153">
        <v>10.47</v>
      </c>
      <c r="AJ153">
        <v>1</v>
      </c>
      <c r="AK153">
        <v>1</v>
      </c>
      <c r="AL153">
        <v>1</v>
      </c>
      <c r="AN153">
        <v>0</v>
      </c>
      <c r="AO153">
        <v>1</v>
      </c>
      <c r="AP153">
        <v>0</v>
      </c>
      <c r="AQ153">
        <v>0</v>
      </c>
      <c r="AR153">
        <v>0</v>
      </c>
      <c r="AS153" t="s">
        <v>5</v>
      </c>
      <c r="AT153">
        <v>1.6</v>
      </c>
      <c r="AU153" t="s">
        <v>5</v>
      </c>
      <c r="AV153">
        <v>0</v>
      </c>
      <c r="AW153">
        <v>2</v>
      </c>
      <c r="AX153">
        <v>47539341</v>
      </c>
      <c r="AY153">
        <v>1</v>
      </c>
      <c r="AZ153">
        <v>0</v>
      </c>
      <c r="BA153">
        <v>150</v>
      </c>
      <c r="BB153">
        <v>0</v>
      </c>
      <c r="BC153">
        <v>0</v>
      </c>
      <c r="BD153">
        <v>0</v>
      </c>
      <c r="BE153">
        <v>0</v>
      </c>
      <c r="BF153">
        <v>0</v>
      </c>
      <c r="BG153">
        <v>0</v>
      </c>
      <c r="BH153">
        <v>0</v>
      </c>
      <c r="BI153">
        <v>0</v>
      </c>
      <c r="BJ153">
        <v>0</v>
      </c>
      <c r="BK153">
        <v>0</v>
      </c>
      <c r="BL153">
        <v>0</v>
      </c>
      <c r="BM153">
        <v>0</v>
      </c>
      <c r="BN153">
        <v>0</v>
      </c>
      <c r="BO153">
        <v>0</v>
      </c>
      <c r="BP153">
        <v>0</v>
      </c>
      <c r="BQ153">
        <v>0</v>
      </c>
      <c r="BR153">
        <v>0</v>
      </c>
      <c r="BS153">
        <v>0</v>
      </c>
      <c r="BT153">
        <v>0</v>
      </c>
      <c r="BU153">
        <v>0</v>
      </c>
      <c r="BV153">
        <v>0</v>
      </c>
      <c r="BW153">
        <v>0</v>
      </c>
      <c r="CX153">
        <f>Y153*Source!I421</f>
        <v>0</v>
      </c>
      <c r="CY153">
        <f>AA153</f>
        <v>69.83</v>
      </c>
      <c r="CZ153">
        <f>AE153</f>
        <v>6.67</v>
      </c>
      <c r="DA153">
        <f>AI153</f>
        <v>10.47</v>
      </c>
      <c r="DB153">
        <f t="shared" si="14"/>
        <v>10.7</v>
      </c>
      <c r="DC153">
        <f t="shared" si="15"/>
        <v>0</v>
      </c>
    </row>
    <row r="154" spans="1:107" x14ac:dyDescent="0.2">
      <c r="A154">
        <f>ROW(Source!A423)</f>
        <v>423</v>
      </c>
      <c r="B154">
        <v>47538294</v>
      </c>
      <c r="C154">
        <v>47539343</v>
      </c>
      <c r="D154">
        <v>44457670</v>
      </c>
      <c r="E154">
        <v>52</v>
      </c>
      <c r="F154">
        <v>1</v>
      </c>
      <c r="G154">
        <v>1</v>
      </c>
      <c r="H154">
        <v>1</v>
      </c>
      <c r="I154" t="s">
        <v>541</v>
      </c>
      <c r="J154" t="s">
        <v>5</v>
      </c>
      <c r="K154" t="s">
        <v>542</v>
      </c>
      <c r="L154">
        <v>1191</v>
      </c>
      <c r="N154">
        <v>1013</v>
      </c>
      <c r="O154" t="s">
        <v>413</v>
      </c>
      <c r="P154" t="s">
        <v>413</v>
      </c>
      <c r="Q154">
        <v>1</v>
      </c>
      <c r="W154">
        <v>0</v>
      </c>
      <c r="X154">
        <v>-719309759</v>
      </c>
      <c r="Y154">
        <v>30.359999999999996</v>
      </c>
      <c r="AA154">
        <v>0</v>
      </c>
      <c r="AB154">
        <v>0</v>
      </c>
      <c r="AC154">
        <v>0</v>
      </c>
      <c r="AD154">
        <v>8.86</v>
      </c>
      <c r="AE154">
        <v>0</v>
      </c>
      <c r="AF154">
        <v>0</v>
      </c>
      <c r="AG154">
        <v>0</v>
      </c>
      <c r="AH154">
        <v>8.86</v>
      </c>
      <c r="AI154">
        <v>1</v>
      </c>
      <c r="AJ154">
        <v>1</v>
      </c>
      <c r="AK154">
        <v>1</v>
      </c>
      <c r="AL154">
        <v>1</v>
      </c>
      <c r="AN154">
        <v>0</v>
      </c>
      <c r="AO154">
        <v>1</v>
      </c>
      <c r="AP154">
        <v>1</v>
      </c>
      <c r="AQ154">
        <v>0</v>
      </c>
      <c r="AR154">
        <v>0</v>
      </c>
      <c r="AS154" t="s">
        <v>5</v>
      </c>
      <c r="AT154">
        <v>26.4</v>
      </c>
      <c r="AU154" t="s">
        <v>128</v>
      </c>
      <c r="AV154">
        <v>1</v>
      </c>
      <c r="AW154">
        <v>2</v>
      </c>
      <c r="AX154">
        <v>47539350</v>
      </c>
      <c r="AY154">
        <v>1</v>
      </c>
      <c r="AZ154">
        <v>0</v>
      </c>
      <c r="BA154">
        <v>151</v>
      </c>
      <c r="BB154">
        <v>0</v>
      </c>
      <c r="BC154">
        <v>0</v>
      </c>
      <c r="BD154">
        <v>0</v>
      </c>
      <c r="BE154">
        <v>0</v>
      </c>
      <c r="BF154">
        <v>0</v>
      </c>
      <c r="BG154">
        <v>0</v>
      </c>
      <c r="BH154">
        <v>0</v>
      </c>
      <c r="BI154">
        <v>0</v>
      </c>
      <c r="BJ154">
        <v>0</v>
      </c>
      <c r="BK154">
        <v>0</v>
      </c>
      <c r="BL154">
        <v>0</v>
      </c>
      <c r="BM154">
        <v>0</v>
      </c>
      <c r="BN154">
        <v>0</v>
      </c>
      <c r="BO154">
        <v>0</v>
      </c>
      <c r="BP154">
        <v>0</v>
      </c>
      <c r="BQ154">
        <v>0</v>
      </c>
      <c r="BR154">
        <v>0</v>
      </c>
      <c r="BS154">
        <v>0</v>
      </c>
      <c r="BT154">
        <v>0</v>
      </c>
      <c r="BU154">
        <v>0</v>
      </c>
      <c r="BV154">
        <v>0</v>
      </c>
      <c r="BW154">
        <v>0</v>
      </c>
      <c r="CX154">
        <f>Y154*Source!I423</f>
        <v>0</v>
      </c>
      <c r="CY154">
        <f>AD154</f>
        <v>8.86</v>
      </c>
      <c r="CZ154">
        <f>AH154</f>
        <v>8.86</v>
      </c>
      <c r="DA154">
        <f>AL154</f>
        <v>1</v>
      </c>
      <c r="DB154">
        <f>ROUND((ROUND(AT154*CZ154,2)*1.15),1)</f>
        <v>269</v>
      </c>
      <c r="DC154">
        <f>ROUND((ROUND(AT154*AG154,2)*1.15),1)</f>
        <v>0</v>
      </c>
    </row>
    <row r="155" spans="1:107" x14ac:dyDescent="0.2">
      <c r="A155">
        <f>ROW(Source!A423)</f>
        <v>423</v>
      </c>
      <c r="B155">
        <v>47538294</v>
      </c>
      <c r="C155">
        <v>47539343</v>
      </c>
      <c r="D155">
        <v>44457864</v>
      </c>
      <c r="E155">
        <v>52</v>
      </c>
      <c r="F155">
        <v>1</v>
      </c>
      <c r="G155">
        <v>1</v>
      </c>
      <c r="H155">
        <v>1</v>
      </c>
      <c r="I155" t="s">
        <v>416</v>
      </c>
      <c r="J155" t="s">
        <v>5</v>
      </c>
      <c r="K155" t="s">
        <v>417</v>
      </c>
      <c r="L155">
        <v>1191</v>
      </c>
      <c r="N155">
        <v>1013</v>
      </c>
      <c r="O155" t="s">
        <v>413</v>
      </c>
      <c r="P155" t="s">
        <v>413</v>
      </c>
      <c r="Q155">
        <v>1</v>
      </c>
      <c r="W155">
        <v>0</v>
      </c>
      <c r="X155">
        <v>-1417349443</v>
      </c>
      <c r="Y155">
        <v>1.07</v>
      </c>
      <c r="AA155">
        <v>0</v>
      </c>
      <c r="AB155">
        <v>0</v>
      </c>
      <c r="AC155">
        <v>0</v>
      </c>
      <c r="AD155">
        <v>0</v>
      </c>
      <c r="AE155">
        <v>0</v>
      </c>
      <c r="AF155">
        <v>0</v>
      </c>
      <c r="AG155">
        <v>0</v>
      </c>
      <c r="AH155">
        <v>0</v>
      </c>
      <c r="AI155">
        <v>1</v>
      </c>
      <c r="AJ155">
        <v>1</v>
      </c>
      <c r="AK155">
        <v>1</v>
      </c>
      <c r="AL155">
        <v>1</v>
      </c>
      <c r="AN155">
        <v>0</v>
      </c>
      <c r="AO155">
        <v>1</v>
      </c>
      <c r="AP155">
        <v>0</v>
      </c>
      <c r="AQ155">
        <v>0</v>
      </c>
      <c r="AR155">
        <v>0</v>
      </c>
      <c r="AS155" t="s">
        <v>5</v>
      </c>
      <c r="AT155">
        <v>1.07</v>
      </c>
      <c r="AU155" t="s">
        <v>5</v>
      </c>
      <c r="AV155">
        <v>2</v>
      </c>
      <c r="AW155">
        <v>2</v>
      </c>
      <c r="AX155">
        <v>47539351</v>
      </c>
      <c r="AY155">
        <v>1</v>
      </c>
      <c r="AZ155">
        <v>2048</v>
      </c>
      <c r="BA155">
        <v>152</v>
      </c>
      <c r="BB155">
        <v>0</v>
      </c>
      <c r="BC155">
        <v>0</v>
      </c>
      <c r="BD155">
        <v>0</v>
      </c>
      <c r="BE155">
        <v>0</v>
      </c>
      <c r="BF155">
        <v>0</v>
      </c>
      <c r="BG155">
        <v>0</v>
      </c>
      <c r="BH155">
        <v>0</v>
      </c>
      <c r="BI155">
        <v>0</v>
      </c>
      <c r="BJ155">
        <v>0</v>
      </c>
      <c r="BK155">
        <v>0</v>
      </c>
      <c r="BL155">
        <v>0</v>
      </c>
      <c r="BM155">
        <v>0</v>
      </c>
      <c r="BN155">
        <v>0</v>
      </c>
      <c r="BO155">
        <v>0</v>
      </c>
      <c r="BP155">
        <v>0</v>
      </c>
      <c r="BQ155">
        <v>0</v>
      </c>
      <c r="BR155">
        <v>0</v>
      </c>
      <c r="BS155">
        <v>0</v>
      </c>
      <c r="BT155">
        <v>0</v>
      </c>
      <c r="BU155">
        <v>0</v>
      </c>
      <c r="BV155">
        <v>0</v>
      </c>
      <c r="BW155">
        <v>0</v>
      </c>
      <c r="CX155">
        <f>Y155*Source!I423</f>
        <v>0</v>
      </c>
      <c r="CY155">
        <f>AD155</f>
        <v>0</v>
      </c>
      <c r="CZ155">
        <f>AH155</f>
        <v>0</v>
      </c>
      <c r="DA155">
        <f>AL155</f>
        <v>1</v>
      </c>
      <c r="DB155">
        <f>ROUND(ROUND(AT155*CZ155,2),1)</f>
        <v>0</v>
      </c>
      <c r="DC155">
        <f>ROUND(ROUND(AT155*AG155,2),1)</f>
        <v>0</v>
      </c>
    </row>
    <row r="156" spans="1:107" x14ac:dyDescent="0.2">
      <c r="A156">
        <f>ROW(Source!A423)</f>
        <v>423</v>
      </c>
      <c r="B156">
        <v>47538294</v>
      </c>
      <c r="C156">
        <v>47539343</v>
      </c>
      <c r="D156">
        <v>44674406</v>
      </c>
      <c r="E156">
        <v>1</v>
      </c>
      <c r="F156">
        <v>1</v>
      </c>
      <c r="G156">
        <v>1</v>
      </c>
      <c r="H156">
        <v>2</v>
      </c>
      <c r="I156" t="s">
        <v>463</v>
      </c>
      <c r="J156" t="s">
        <v>464</v>
      </c>
      <c r="K156" t="s">
        <v>465</v>
      </c>
      <c r="L156">
        <v>1368</v>
      </c>
      <c r="N156">
        <v>1011</v>
      </c>
      <c r="O156" t="s">
        <v>421</v>
      </c>
      <c r="P156" t="s">
        <v>421</v>
      </c>
      <c r="Q156">
        <v>1</v>
      </c>
      <c r="W156">
        <v>0</v>
      </c>
      <c r="X156">
        <v>-1587540238</v>
      </c>
      <c r="Y156">
        <v>0.53749999999999998</v>
      </c>
      <c r="AA156">
        <v>0</v>
      </c>
      <c r="AB156">
        <v>1023.6</v>
      </c>
      <c r="AC156">
        <v>443.21</v>
      </c>
      <c r="AD156">
        <v>0</v>
      </c>
      <c r="AE156">
        <v>0</v>
      </c>
      <c r="AF156">
        <v>115.4</v>
      </c>
      <c r="AG156">
        <v>13.5</v>
      </c>
      <c r="AH156">
        <v>0</v>
      </c>
      <c r="AI156">
        <v>1</v>
      </c>
      <c r="AJ156">
        <v>8.8699999999999992</v>
      </c>
      <c r="AK156">
        <v>32.83</v>
      </c>
      <c r="AL156">
        <v>1</v>
      </c>
      <c r="AN156">
        <v>0</v>
      </c>
      <c r="AO156">
        <v>1</v>
      </c>
      <c r="AP156">
        <v>1</v>
      </c>
      <c r="AQ156">
        <v>0</v>
      </c>
      <c r="AR156">
        <v>0</v>
      </c>
      <c r="AS156" t="s">
        <v>5</v>
      </c>
      <c r="AT156">
        <v>0.43</v>
      </c>
      <c r="AU156" t="s">
        <v>127</v>
      </c>
      <c r="AV156">
        <v>0</v>
      </c>
      <c r="AW156">
        <v>2</v>
      </c>
      <c r="AX156">
        <v>47539352</v>
      </c>
      <c r="AY156">
        <v>1</v>
      </c>
      <c r="AZ156">
        <v>0</v>
      </c>
      <c r="BA156">
        <v>153</v>
      </c>
      <c r="BB156">
        <v>0</v>
      </c>
      <c r="BC156">
        <v>0</v>
      </c>
      <c r="BD156">
        <v>0</v>
      </c>
      <c r="BE156">
        <v>0</v>
      </c>
      <c r="BF156">
        <v>0</v>
      </c>
      <c r="BG156">
        <v>0</v>
      </c>
      <c r="BH156">
        <v>0</v>
      </c>
      <c r="BI156">
        <v>0</v>
      </c>
      <c r="BJ156">
        <v>0</v>
      </c>
      <c r="BK156">
        <v>0</v>
      </c>
      <c r="BL156">
        <v>0</v>
      </c>
      <c r="BM156">
        <v>0</v>
      </c>
      <c r="BN156">
        <v>0</v>
      </c>
      <c r="BO156">
        <v>0</v>
      </c>
      <c r="BP156">
        <v>0</v>
      </c>
      <c r="BQ156">
        <v>0</v>
      </c>
      <c r="BR156">
        <v>0</v>
      </c>
      <c r="BS156">
        <v>0</v>
      </c>
      <c r="BT156">
        <v>0</v>
      </c>
      <c r="BU156">
        <v>0</v>
      </c>
      <c r="BV156">
        <v>0</v>
      </c>
      <c r="BW156">
        <v>0</v>
      </c>
      <c r="CX156">
        <f>Y156*Source!I423</f>
        <v>0</v>
      </c>
      <c r="CY156">
        <f>AB156</f>
        <v>1023.6</v>
      </c>
      <c r="CZ156">
        <f>AF156</f>
        <v>115.4</v>
      </c>
      <c r="DA156">
        <f>AJ156</f>
        <v>8.8699999999999992</v>
      </c>
      <c r="DB156">
        <f>ROUND((ROUND(AT156*CZ156,2)*1.25),1)</f>
        <v>62</v>
      </c>
      <c r="DC156">
        <f>ROUND((ROUND(AT156*AG156,2)*1.25),1)</f>
        <v>7.3</v>
      </c>
    </row>
    <row r="157" spans="1:107" x14ac:dyDescent="0.2">
      <c r="A157">
        <f>ROW(Source!A423)</f>
        <v>423</v>
      </c>
      <c r="B157">
        <v>47538294</v>
      </c>
      <c r="C157">
        <v>47539343</v>
      </c>
      <c r="D157">
        <v>44675658</v>
      </c>
      <c r="E157">
        <v>1</v>
      </c>
      <c r="F157">
        <v>1</v>
      </c>
      <c r="G157">
        <v>1</v>
      </c>
      <c r="H157">
        <v>2</v>
      </c>
      <c r="I157" t="s">
        <v>434</v>
      </c>
      <c r="J157" t="s">
        <v>435</v>
      </c>
      <c r="K157" t="s">
        <v>436</v>
      </c>
      <c r="L157">
        <v>1368</v>
      </c>
      <c r="N157">
        <v>1011</v>
      </c>
      <c r="O157" t="s">
        <v>421</v>
      </c>
      <c r="P157" t="s">
        <v>421</v>
      </c>
      <c r="Q157">
        <v>1</v>
      </c>
      <c r="W157">
        <v>0</v>
      </c>
      <c r="X157">
        <v>-922938010</v>
      </c>
      <c r="Y157">
        <v>0.8</v>
      </c>
      <c r="AA157">
        <v>0</v>
      </c>
      <c r="AB157">
        <v>795.09</v>
      </c>
      <c r="AC157">
        <v>380.83</v>
      </c>
      <c r="AD157">
        <v>0</v>
      </c>
      <c r="AE157">
        <v>0</v>
      </c>
      <c r="AF157">
        <v>65.709999999999994</v>
      </c>
      <c r="AG157">
        <v>11.6</v>
      </c>
      <c r="AH157">
        <v>0</v>
      </c>
      <c r="AI157">
        <v>1</v>
      </c>
      <c r="AJ157">
        <v>12.1</v>
      </c>
      <c r="AK157">
        <v>32.83</v>
      </c>
      <c r="AL157">
        <v>1</v>
      </c>
      <c r="AN157">
        <v>0</v>
      </c>
      <c r="AO157">
        <v>1</v>
      </c>
      <c r="AP157">
        <v>1</v>
      </c>
      <c r="AQ157">
        <v>0</v>
      </c>
      <c r="AR157">
        <v>0</v>
      </c>
      <c r="AS157" t="s">
        <v>5</v>
      </c>
      <c r="AT157">
        <v>0.64</v>
      </c>
      <c r="AU157" t="s">
        <v>127</v>
      </c>
      <c r="AV157">
        <v>0</v>
      </c>
      <c r="AW157">
        <v>2</v>
      </c>
      <c r="AX157">
        <v>47539353</v>
      </c>
      <c r="AY157">
        <v>1</v>
      </c>
      <c r="AZ157">
        <v>0</v>
      </c>
      <c r="BA157">
        <v>154</v>
      </c>
      <c r="BB157">
        <v>0</v>
      </c>
      <c r="BC157">
        <v>0</v>
      </c>
      <c r="BD157">
        <v>0</v>
      </c>
      <c r="BE157">
        <v>0</v>
      </c>
      <c r="BF157">
        <v>0</v>
      </c>
      <c r="BG157">
        <v>0</v>
      </c>
      <c r="BH157">
        <v>0</v>
      </c>
      <c r="BI157">
        <v>0</v>
      </c>
      <c r="BJ157">
        <v>0</v>
      </c>
      <c r="BK157">
        <v>0</v>
      </c>
      <c r="BL157">
        <v>0</v>
      </c>
      <c r="BM157">
        <v>0</v>
      </c>
      <c r="BN157">
        <v>0</v>
      </c>
      <c r="BO157">
        <v>0</v>
      </c>
      <c r="BP157">
        <v>0</v>
      </c>
      <c r="BQ157">
        <v>0</v>
      </c>
      <c r="BR157">
        <v>0</v>
      </c>
      <c r="BS157">
        <v>0</v>
      </c>
      <c r="BT157">
        <v>0</v>
      </c>
      <c r="BU157">
        <v>0</v>
      </c>
      <c r="BV157">
        <v>0</v>
      </c>
      <c r="BW157">
        <v>0</v>
      </c>
      <c r="CX157">
        <f>Y157*Source!I423</f>
        <v>0</v>
      </c>
      <c r="CY157">
        <f>AB157</f>
        <v>795.09</v>
      </c>
      <c r="CZ157">
        <f>AF157</f>
        <v>65.709999999999994</v>
      </c>
      <c r="DA157">
        <f>AJ157</f>
        <v>12.1</v>
      </c>
      <c r="DB157">
        <f>ROUND((ROUND(AT157*CZ157,2)*1.25),1)</f>
        <v>52.6</v>
      </c>
      <c r="DC157">
        <f>ROUND((ROUND(AT157*AG157,2)*1.25),1)</f>
        <v>9.3000000000000007</v>
      </c>
    </row>
    <row r="158" spans="1:107" x14ac:dyDescent="0.2">
      <c r="A158">
        <f>ROW(Source!A423)</f>
        <v>423</v>
      </c>
      <c r="B158">
        <v>47538294</v>
      </c>
      <c r="C158">
        <v>47539343</v>
      </c>
      <c r="D158">
        <v>44474051</v>
      </c>
      <c r="E158">
        <v>1</v>
      </c>
      <c r="F158">
        <v>1</v>
      </c>
      <c r="G158">
        <v>1</v>
      </c>
      <c r="H158">
        <v>3</v>
      </c>
      <c r="I158" t="s">
        <v>521</v>
      </c>
      <c r="J158" t="s">
        <v>522</v>
      </c>
      <c r="K158" t="s">
        <v>523</v>
      </c>
      <c r="L158">
        <v>1348</v>
      </c>
      <c r="N158">
        <v>1009</v>
      </c>
      <c r="O158" t="s">
        <v>28</v>
      </c>
      <c r="P158" t="s">
        <v>28</v>
      </c>
      <c r="Q158">
        <v>1000</v>
      </c>
      <c r="W158">
        <v>0</v>
      </c>
      <c r="X158">
        <v>1946717098</v>
      </c>
      <c r="Y158">
        <v>7.62E-3</v>
      </c>
      <c r="AA158">
        <v>97141.58</v>
      </c>
      <c r="AB158">
        <v>0</v>
      </c>
      <c r="AC158">
        <v>0</v>
      </c>
      <c r="AD158">
        <v>0</v>
      </c>
      <c r="AE158">
        <v>11978</v>
      </c>
      <c r="AF158">
        <v>0</v>
      </c>
      <c r="AG158">
        <v>0</v>
      </c>
      <c r="AH158">
        <v>0</v>
      </c>
      <c r="AI158">
        <v>8.11</v>
      </c>
      <c r="AJ158">
        <v>1</v>
      </c>
      <c r="AK158">
        <v>1</v>
      </c>
      <c r="AL158">
        <v>1</v>
      </c>
      <c r="AN158">
        <v>0</v>
      </c>
      <c r="AO158">
        <v>1</v>
      </c>
      <c r="AP158">
        <v>0</v>
      </c>
      <c r="AQ158">
        <v>0</v>
      </c>
      <c r="AR158">
        <v>0</v>
      </c>
      <c r="AS158" t="s">
        <v>5</v>
      </c>
      <c r="AT158">
        <v>7.62E-3</v>
      </c>
      <c r="AU158" t="s">
        <v>5</v>
      </c>
      <c r="AV158">
        <v>0</v>
      </c>
      <c r="AW158">
        <v>2</v>
      </c>
      <c r="AX158">
        <v>47539354</v>
      </c>
      <c r="AY158">
        <v>1</v>
      </c>
      <c r="AZ158">
        <v>0</v>
      </c>
      <c r="BA158">
        <v>155</v>
      </c>
      <c r="BB158">
        <v>0</v>
      </c>
      <c r="BC158">
        <v>0</v>
      </c>
      <c r="BD158">
        <v>0</v>
      </c>
      <c r="BE158">
        <v>0</v>
      </c>
      <c r="BF158">
        <v>0</v>
      </c>
      <c r="BG158">
        <v>0</v>
      </c>
      <c r="BH158">
        <v>0</v>
      </c>
      <c r="BI158">
        <v>0</v>
      </c>
      <c r="BJ158">
        <v>0</v>
      </c>
      <c r="BK158">
        <v>0</v>
      </c>
      <c r="BL158">
        <v>0</v>
      </c>
      <c r="BM158">
        <v>0</v>
      </c>
      <c r="BN158">
        <v>0</v>
      </c>
      <c r="BO158">
        <v>0</v>
      </c>
      <c r="BP158">
        <v>0</v>
      </c>
      <c r="BQ158">
        <v>0</v>
      </c>
      <c r="BR158">
        <v>0</v>
      </c>
      <c r="BS158">
        <v>0</v>
      </c>
      <c r="BT158">
        <v>0</v>
      </c>
      <c r="BU158">
        <v>0</v>
      </c>
      <c r="BV158">
        <v>0</v>
      </c>
      <c r="BW158">
        <v>0</v>
      </c>
      <c r="CX158">
        <f>Y158*Source!I423</f>
        <v>0</v>
      </c>
      <c r="CY158">
        <f>AA158</f>
        <v>97141.58</v>
      </c>
      <c r="CZ158">
        <f>AE158</f>
        <v>11978</v>
      </c>
      <c r="DA158">
        <f>AI158</f>
        <v>8.11</v>
      </c>
      <c r="DB158">
        <f>ROUND(ROUND(AT158*CZ158,2),1)</f>
        <v>91.3</v>
      </c>
      <c r="DC158">
        <f>ROUND(ROUND(AT158*AG158,2),1)</f>
        <v>0</v>
      </c>
    </row>
    <row r="159" spans="1:107" x14ac:dyDescent="0.2">
      <c r="A159">
        <f>ROW(Source!A423)</f>
        <v>423</v>
      </c>
      <c r="B159">
        <v>47538294</v>
      </c>
      <c r="C159">
        <v>47539343</v>
      </c>
      <c r="D159">
        <v>0</v>
      </c>
      <c r="E159">
        <v>0</v>
      </c>
      <c r="F159">
        <v>1</v>
      </c>
      <c r="G159">
        <v>1</v>
      </c>
      <c r="H159">
        <v>3</v>
      </c>
      <c r="I159" t="s">
        <v>199</v>
      </c>
      <c r="J159" t="s">
        <v>5</v>
      </c>
      <c r="K159" t="s">
        <v>293</v>
      </c>
      <c r="L159">
        <v>1301</v>
      </c>
      <c r="N159">
        <v>1003</v>
      </c>
      <c r="O159" t="s">
        <v>232</v>
      </c>
      <c r="P159" t="s">
        <v>232</v>
      </c>
      <c r="Q159">
        <v>1</v>
      </c>
      <c r="W159">
        <v>0</v>
      </c>
      <c r="X159">
        <v>-314084638</v>
      </c>
      <c r="Y159">
        <v>100</v>
      </c>
      <c r="AA159">
        <v>6250</v>
      </c>
      <c r="AB159">
        <v>0</v>
      </c>
      <c r="AC159">
        <v>0</v>
      </c>
      <c r="AD159">
        <v>0</v>
      </c>
      <c r="AE159">
        <v>6250</v>
      </c>
      <c r="AF159">
        <v>0</v>
      </c>
      <c r="AG159">
        <v>0</v>
      </c>
      <c r="AH159">
        <v>0</v>
      </c>
      <c r="AI159">
        <v>1</v>
      </c>
      <c r="AJ159">
        <v>1</v>
      </c>
      <c r="AK159">
        <v>1</v>
      </c>
      <c r="AL159">
        <v>1</v>
      </c>
      <c r="AN159">
        <v>0</v>
      </c>
      <c r="AO159">
        <v>0</v>
      </c>
      <c r="AP159">
        <v>0</v>
      </c>
      <c r="AQ159">
        <v>0</v>
      </c>
      <c r="AR159">
        <v>0</v>
      </c>
      <c r="AS159" t="s">
        <v>5</v>
      </c>
      <c r="AT159">
        <v>100</v>
      </c>
      <c r="AU159" t="s">
        <v>5</v>
      </c>
      <c r="AV159">
        <v>0</v>
      </c>
      <c r="AW159">
        <v>1</v>
      </c>
      <c r="AX159">
        <v>-1</v>
      </c>
      <c r="AY159">
        <v>0</v>
      </c>
      <c r="AZ159">
        <v>0</v>
      </c>
      <c r="BA159" t="s">
        <v>5</v>
      </c>
      <c r="BB159">
        <v>0</v>
      </c>
      <c r="BC159">
        <v>0</v>
      </c>
      <c r="BD159">
        <v>0</v>
      </c>
      <c r="BE159">
        <v>0</v>
      </c>
      <c r="BF159">
        <v>0</v>
      </c>
      <c r="BG159">
        <v>0</v>
      </c>
      <c r="BH159">
        <v>0</v>
      </c>
      <c r="BI159">
        <v>0</v>
      </c>
      <c r="BJ159">
        <v>0</v>
      </c>
      <c r="BK159">
        <v>0</v>
      </c>
      <c r="BL159">
        <v>0</v>
      </c>
      <c r="BM159">
        <v>0</v>
      </c>
      <c r="BN159">
        <v>0</v>
      </c>
      <c r="BO159">
        <v>0</v>
      </c>
      <c r="BP159">
        <v>0</v>
      </c>
      <c r="BQ159">
        <v>0</v>
      </c>
      <c r="BR159">
        <v>0</v>
      </c>
      <c r="BS159">
        <v>0</v>
      </c>
      <c r="BT159">
        <v>0</v>
      </c>
      <c r="BU159">
        <v>0</v>
      </c>
      <c r="BV159">
        <v>0</v>
      </c>
      <c r="BW159">
        <v>0</v>
      </c>
      <c r="CX159">
        <f>Y159*Source!I423</f>
        <v>0</v>
      </c>
      <c r="CY159">
        <f>AA159</f>
        <v>6250</v>
      </c>
      <c r="CZ159">
        <f>AE159</f>
        <v>6250</v>
      </c>
      <c r="DA159">
        <f>AI159</f>
        <v>1</v>
      </c>
      <c r="DB159">
        <f>ROUND(ROUND(AT159*CZ159,2),1)</f>
        <v>625000</v>
      </c>
      <c r="DC159">
        <f>ROUND(ROUND(AT159*AG159,2),1)</f>
        <v>0</v>
      </c>
    </row>
    <row r="160" spans="1:107" x14ac:dyDescent="0.2">
      <c r="A160">
        <f>ROW(Source!A425)</f>
        <v>425</v>
      </c>
      <c r="B160">
        <v>47538294</v>
      </c>
      <c r="C160">
        <v>47539356</v>
      </c>
      <c r="D160">
        <v>44457691</v>
      </c>
      <c r="E160">
        <v>52</v>
      </c>
      <c r="F160">
        <v>1</v>
      </c>
      <c r="G160">
        <v>1</v>
      </c>
      <c r="H160">
        <v>1</v>
      </c>
      <c r="I160" t="s">
        <v>456</v>
      </c>
      <c r="J160" t="s">
        <v>5</v>
      </c>
      <c r="K160" t="s">
        <v>457</v>
      </c>
      <c r="L160">
        <v>1191</v>
      </c>
      <c r="N160">
        <v>1013</v>
      </c>
      <c r="O160" t="s">
        <v>413</v>
      </c>
      <c r="P160" t="s">
        <v>413</v>
      </c>
      <c r="Q160">
        <v>1</v>
      </c>
      <c r="W160">
        <v>0</v>
      </c>
      <c r="X160">
        <v>-1027537862</v>
      </c>
      <c r="Y160">
        <v>434.89549999999997</v>
      </c>
      <c r="AA160">
        <v>0</v>
      </c>
      <c r="AB160">
        <v>0</v>
      </c>
      <c r="AC160">
        <v>0</v>
      </c>
      <c r="AD160">
        <v>9.18</v>
      </c>
      <c r="AE160">
        <v>0</v>
      </c>
      <c r="AF160">
        <v>0</v>
      </c>
      <c r="AG160">
        <v>0</v>
      </c>
      <c r="AH160">
        <v>9.18</v>
      </c>
      <c r="AI160">
        <v>1</v>
      </c>
      <c r="AJ160">
        <v>1</v>
      </c>
      <c r="AK160">
        <v>1</v>
      </c>
      <c r="AL160">
        <v>1</v>
      </c>
      <c r="AN160">
        <v>0</v>
      </c>
      <c r="AO160">
        <v>1</v>
      </c>
      <c r="AP160">
        <v>1</v>
      </c>
      <c r="AQ160">
        <v>0</v>
      </c>
      <c r="AR160">
        <v>0</v>
      </c>
      <c r="AS160" t="s">
        <v>5</v>
      </c>
      <c r="AT160">
        <v>378.17</v>
      </c>
      <c r="AU160" t="s">
        <v>128</v>
      </c>
      <c r="AV160">
        <v>1</v>
      </c>
      <c r="AW160">
        <v>2</v>
      </c>
      <c r="AX160">
        <v>47539368</v>
      </c>
      <c r="AY160">
        <v>1</v>
      </c>
      <c r="AZ160">
        <v>0</v>
      </c>
      <c r="BA160">
        <v>156</v>
      </c>
      <c r="BB160">
        <v>0</v>
      </c>
      <c r="BC160">
        <v>0</v>
      </c>
      <c r="BD160">
        <v>0</v>
      </c>
      <c r="BE160">
        <v>0</v>
      </c>
      <c r="BF160">
        <v>0</v>
      </c>
      <c r="BG160">
        <v>0</v>
      </c>
      <c r="BH160">
        <v>0</v>
      </c>
      <c r="BI160">
        <v>0</v>
      </c>
      <c r="BJ160">
        <v>0</v>
      </c>
      <c r="BK160">
        <v>0</v>
      </c>
      <c r="BL160">
        <v>0</v>
      </c>
      <c r="BM160">
        <v>0</v>
      </c>
      <c r="BN160">
        <v>0</v>
      </c>
      <c r="BO160">
        <v>0</v>
      </c>
      <c r="BP160">
        <v>0</v>
      </c>
      <c r="BQ160">
        <v>0</v>
      </c>
      <c r="BR160">
        <v>0</v>
      </c>
      <c r="BS160">
        <v>0</v>
      </c>
      <c r="BT160">
        <v>0</v>
      </c>
      <c r="BU160">
        <v>0</v>
      </c>
      <c r="BV160">
        <v>0</v>
      </c>
      <c r="BW160">
        <v>0</v>
      </c>
      <c r="CX160">
        <f>Y160*Source!I425</f>
        <v>16.091133499999998</v>
      </c>
      <c r="CY160">
        <f>AD160</f>
        <v>9.18</v>
      </c>
      <c r="CZ160">
        <f>AH160</f>
        <v>9.18</v>
      </c>
      <c r="DA160">
        <f>AL160</f>
        <v>1</v>
      </c>
      <c r="DB160">
        <f>ROUND((ROUND(AT160*CZ160,2)*1.15),1)</f>
        <v>3992.3</v>
      </c>
      <c r="DC160">
        <f>ROUND((ROUND(AT160*AG160,2)*1.15),1)</f>
        <v>0</v>
      </c>
    </row>
    <row r="161" spans="1:107" x14ac:dyDescent="0.2">
      <c r="A161">
        <f>ROW(Source!A425)</f>
        <v>425</v>
      </c>
      <c r="B161">
        <v>47538294</v>
      </c>
      <c r="C161">
        <v>47539356</v>
      </c>
      <c r="D161">
        <v>44457864</v>
      </c>
      <c r="E161">
        <v>52</v>
      </c>
      <c r="F161">
        <v>1</v>
      </c>
      <c r="G161">
        <v>1</v>
      </c>
      <c r="H161">
        <v>1</v>
      </c>
      <c r="I161" t="s">
        <v>416</v>
      </c>
      <c r="J161" t="s">
        <v>5</v>
      </c>
      <c r="K161" t="s">
        <v>417</v>
      </c>
      <c r="L161">
        <v>1191</v>
      </c>
      <c r="N161">
        <v>1013</v>
      </c>
      <c r="O161" t="s">
        <v>413</v>
      </c>
      <c r="P161" t="s">
        <v>413</v>
      </c>
      <c r="Q161">
        <v>1</v>
      </c>
      <c r="W161">
        <v>0</v>
      </c>
      <c r="X161">
        <v>-1417349443</v>
      </c>
      <c r="Y161">
        <v>2.29</v>
      </c>
      <c r="AA161">
        <v>0</v>
      </c>
      <c r="AB161">
        <v>0</v>
      </c>
      <c r="AC161">
        <v>0</v>
      </c>
      <c r="AD161">
        <v>0</v>
      </c>
      <c r="AE161">
        <v>0</v>
      </c>
      <c r="AF161">
        <v>0</v>
      </c>
      <c r="AG161">
        <v>0</v>
      </c>
      <c r="AH161">
        <v>0</v>
      </c>
      <c r="AI161">
        <v>1</v>
      </c>
      <c r="AJ161">
        <v>1</v>
      </c>
      <c r="AK161">
        <v>1</v>
      </c>
      <c r="AL161">
        <v>1</v>
      </c>
      <c r="AN161">
        <v>0</v>
      </c>
      <c r="AO161">
        <v>1</v>
      </c>
      <c r="AP161">
        <v>0</v>
      </c>
      <c r="AQ161">
        <v>0</v>
      </c>
      <c r="AR161">
        <v>0</v>
      </c>
      <c r="AS161" t="s">
        <v>5</v>
      </c>
      <c r="AT161">
        <v>2.29</v>
      </c>
      <c r="AU161" t="s">
        <v>5</v>
      </c>
      <c r="AV161">
        <v>2</v>
      </c>
      <c r="AW161">
        <v>2</v>
      </c>
      <c r="AX161">
        <v>47539369</v>
      </c>
      <c r="AY161">
        <v>1</v>
      </c>
      <c r="AZ161">
        <v>2048</v>
      </c>
      <c r="BA161">
        <v>157</v>
      </c>
      <c r="BB161">
        <v>0</v>
      </c>
      <c r="BC161">
        <v>0</v>
      </c>
      <c r="BD161">
        <v>0</v>
      </c>
      <c r="BE161">
        <v>0</v>
      </c>
      <c r="BF161">
        <v>0</v>
      </c>
      <c r="BG161">
        <v>0</v>
      </c>
      <c r="BH161">
        <v>0</v>
      </c>
      <c r="BI161">
        <v>0</v>
      </c>
      <c r="BJ161">
        <v>0</v>
      </c>
      <c r="BK161">
        <v>0</v>
      </c>
      <c r="BL161">
        <v>0</v>
      </c>
      <c r="BM161">
        <v>0</v>
      </c>
      <c r="BN161">
        <v>0</v>
      </c>
      <c r="BO161">
        <v>0</v>
      </c>
      <c r="BP161">
        <v>0</v>
      </c>
      <c r="BQ161">
        <v>0</v>
      </c>
      <c r="BR161">
        <v>0</v>
      </c>
      <c r="BS161">
        <v>0</v>
      </c>
      <c r="BT161">
        <v>0</v>
      </c>
      <c r="BU161">
        <v>0</v>
      </c>
      <c r="BV161">
        <v>0</v>
      </c>
      <c r="BW161">
        <v>0</v>
      </c>
      <c r="CX161">
        <f>Y161*Source!I425</f>
        <v>8.473E-2</v>
      </c>
      <c r="CY161">
        <f>AD161</f>
        <v>0</v>
      </c>
      <c r="CZ161">
        <f>AH161</f>
        <v>0</v>
      </c>
      <c r="DA161">
        <f>AL161</f>
        <v>1</v>
      </c>
      <c r="DB161">
        <f>ROUND(ROUND(AT161*CZ161,2),1)</f>
        <v>0</v>
      </c>
      <c r="DC161">
        <f>ROUND(ROUND(AT161*AG161,2),1)</f>
        <v>0</v>
      </c>
    </row>
    <row r="162" spans="1:107" x14ac:dyDescent="0.2">
      <c r="A162">
        <f>ROW(Source!A425)</f>
        <v>425</v>
      </c>
      <c r="B162">
        <v>47538294</v>
      </c>
      <c r="C162">
        <v>47539356</v>
      </c>
      <c r="D162">
        <v>44674336</v>
      </c>
      <c r="E162">
        <v>1</v>
      </c>
      <c r="F162">
        <v>1</v>
      </c>
      <c r="G162">
        <v>1</v>
      </c>
      <c r="H162">
        <v>2</v>
      </c>
      <c r="I162" t="s">
        <v>598</v>
      </c>
      <c r="J162" t="s">
        <v>599</v>
      </c>
      <c r="K162" t="s">
        <v>600</v>
      </c>
      <c r="L162">
        <v>1368</v>
      </c>
      <c r="N162">
        <v>1011</v>
      </c>
      <c r="O162" t="s">
        <v>421</v>
      </c>
      <c r="P162" t="s">
        <v>421</v>
      </c>
      <c r="Q162">
        <v>1</v>
      </c>
      <c r="W162">
        <v>0</v>
      </c>
      <c r="X162">
        <v>480707537</v>
      </c>
      <c r="Y162">
        <v>0.42500000000000004</v>
      </c>
      <c r="AA162">
        <v>0</v>
      </c>
      <c r="AB162">
        <v>706.65</v>
      </c>
      <c r="AC162">
        <v>443.21</v>
      </c>
      <c r="AD162">
        <v>0</v>
      </c>
      <c r="AE162">
        <v>0</v>
      </c>
      <c r="AF162">
        <v>83.43</v>
      </c>
      <c r="AG162">
        <v>13.5</v>
      </c>
      <c r="AH162">
        <v>0</v>
      </c>
      <c r="AI162">
        <v>1</v>
      </c>
      <c r="AJ162">
        <v>8.4700000000000006</v>
      </c>
      <c r="AK162">
        <v>32.83</v>
      </c>
      <c r="AL162">
        <v>1</v>
      </c>
      <c r="AN162">
        <v>0</v>
      </c>
      <c r="AO162">
        <v>1</v>
      </c>
      <c r="AP162">
        <v>1</v>
      </c>
      <c r="AQ162">
        <v>0</v>
      </c>
      <c r="AR162">
        <v>0</v>
      </c>
      <c r="AS162" t="s">
        <v>5</v>
      </c>
      <c r="AT162">
        <v>0.34</v>
      </c>
      <c r="AU162" t="s">
        <v>127</v>
      </c>
      <c r="AV162">
        <v>0</v>
      </c>
      <c r="AW162">
        <v>2</v>
      </c>
      <c r="AX162">
        <v>47539370</v>
      </c>
      <c r="AY162">
        <v>1</v>
      </c>
      <c r="AZ162">
        <v>0</v>
      </c>
      <c r="BA162">
        <v>158</v>
      </c>
      <c r="BB162">
        <v>0</v>
      </c>
      <c r="BC162">
        <v>0</v>
      </c>
      <c r="BD162">
        <v>0</v>
      </c>
      <c r="BE162">
        <v>0</v>
      </c>
      <c r="BF162">
        <v>0</v>
      </c>
      <c r="BG162">
        <v>0</v>
      </c>
      <c r="BH162">
        <v>0</v>
      </c>
      <c r="BI162">
        <v>0</v>
      </c>
      <c r="BJ162">
        <v>0</v>
      </c>
      <c r="BK162">
        <v>0</v>
      </c>
      <c r="BL162">
        <v>0</v>
      </c>
      <c r="BM162">
        <v>0</v>
      </c>
      <c r="BN162">
        <v>0</v>
      </c>
      <c r="BO162">
        <v>0</v>
      </c>
      <c r="BP162">
        <v>0</v>
      </c>
      <c r="BQ162">
        <v>0</v>
      </c>
      <c r="BR162">
        <v>0</v>
      </c>
      <c r="BS162">
        <v>0</v>
      </c>
      <c r="BT162">
        <v>0</v>
      </c>
      <c r="BU162">
        <v>0</v>
      </c>
      <c r="BV162">
        <v>0</v>
      </c>
      <c r="BW162">
        <v>0</v>
      </c>
      <c r="CX162">
        <f>Y162*Source!I425</f>
        <v>1.5724999999999999E-2</v>
      </c>
      <c r="CY162">
        <f>AB162</f>
        <v>706.65</v>
      </c>
      <c r="CZ162">
        <f>AF162</f>
        <v>83.43</v>
      </c>
      <c r="DA162">
        <f>AJ162</f>
        <v>8.4700000000000006</v>
      </c>
      <c r="DB162">
        <f>ROUND((ROUND(AT162*CZ162,2)*1.25),1)</f>
        <v>35.5</v>
      </c>
      <c r="DC162">
        <f>ROUND((ROUND(AT162*AG162,2)*1.25),1)</f>
        <v>5.7</v>
      </c>
    </row>
    <row r="163" spans="1:107" x14ac:dyDescent="0.2">
      <c r="A163">
        <f>ROW(Source!A425)</f>
        <v>425</v>
      </c>
      <c r="B163">
        <v>47538294</v>
      </c>
      <c r="C163">
        <v>47539356</v>
      </c>
      <c r="D163">
        <v>44674406</v>
      </c>
      <c r="E163">
        <v>1</v>
      </c>
      <c r="F163">
        <v>1</v>
      </c>
      <c r="G163">
        <v>1</v>
      </c>
      <c r="H163">
        <v>2</v>
      </c>
      <c r="I163" t="s">
        <v>463</v>
      </c>
      <c r="J163" t="s">
        <v>464</v>
      </c>
      <c r="K163" t="s">
        <v>465</v>
      </c>
      <c r="L163">
        <v>1368</v>
      </c>
      <c r="N163">
        <v>1011</v>
      </c>
      <c r="O163" t="s">
        <v>421</v>
      </c>
      <c r="P163" t="s">
        <v>421</v>
      </c>
      <c r="Q163">
        <v>1</v>
      </c>
      <c r="W163">
        <v>0</v>
      </c>
      <c r="X163">
        <v>-1587540238</v>
      </c>
      <c r="Y163">
        <v>0.16250000000000001</v>
      </c>
      <c r="AA163">
        <v>0</v>
      </c>
      <c r="AB163">
        <v>1023.6</v>
      </c>
      <c r="AC163">
        <v>443.21</v>
      </c>
      <c r="AD163">
        <v>0</v>
      </c>
      <c r="AE163">
        <v>0</v>
      </c>
      <c r="AF163">
        <v>115.4</v>
      </c>
      <c r="AG163">
        <v>13.5</v>
      </c>
      <c r="AH163">
        <v>0</v>
      </c>
      <c r="AI163">
        <v>1</v>
      </c>
      <c r="AJ163">
        <v>8.8699999999999992</v>
      </c>
      <c r="AK163">
        <v>32.83</v>
      </c>
      <c r="AL163">
        <v>1</v>
      </c>
      <c r="AN163">
        <v>0</v>
      </c>
      <c r="AO163">
        <v>1</v>
      </c>
      <c r="AP163">
        <v>1</v>
      </c>
      <c r="AQ163">
        <v>0</v>
      </c>
      <c r="AR163">
        <v>0</v>
      </c>
      <c r="AS163" t="s">
        <v>5</v>
      </c>
      <c r="AT163">
        <v>0.13</v>
      </c>
      <c r="AU163" t="s">
        <v>127</v>
      </c>
      <c r="AV163">
        <v>0</v>
      </c>
      <c r="AW163">
        <v>2</v>
      </c>
      <c r="AX163">
        <v>47539371</v>
      </c>
      <c r="AY163">
        <v>1</v>
      </c>
      <c r="AZ163">
        <v>0</v>
      </c>
      <c r="BA163">
        <v>159</v>
      </c>
      <c r="BB163">
        <v>0</v>
      </c>
      <c r="BC163">
        <v>0</v>
      </c>
      <c r="BD163">
        <v>0</v>
      </c>
      <c r="BE163">
        <v>0</v>
      </c>
      <c r="BF163">
        <v>0</v>
      </c>
      <c r="BG163">
        <v>0</v>
      </c>
      <c r="BH163">
        <v>0</v>
      </c>
      <c r="BI163">
        <v>0</v>
      </c>
      <c r="BJ163">
        <v>0</v>
      </c>
      <c r="BK163">
        <v>0</v>
      </c>
      <c r="BL163">
        <v>0</v>
      </c>
      <c r="BM163">
        <v>0</v>
      </c>
      <c r="BN163">
        <v>0</v>
      </c>
      <c r="BO163">
        <v>0</v>
      </c>
      <c r="BP163">
        <v>0</v>
      </c>
      <c r="BQ163">
        <v>0</v>
      </c>
      <c r="BR163">
        <v>0</v>
      </c>
      <c r="BS163">
        <v>0</v>
      </c>
      <c r="BT163">
        <v>0</v>
      </c>
      <c r="BU163">
        <v>0</v>
      </c>
      <c r="BV163">
        <v>0</v>
      </c>
      <c r="BW163">
        <v>0</v>
      </c>
      <c r="CX163">
        <f>Y163*Source!I425</f>
        <v>6.0124999999999996E-3</v>
      </c>
      <c r="CY163">
        <f>AB163</f>
        <v>1023.6</v>
      </c>
      <c r="CZ163">
        <f>AF163</f>
        <v>115.4</v>
      </c>
      <c r="DA163">
        <f>AJ163</f>
        <v>8.8699999999999992</v>
      </c>
      <c r="DB163">
        <f>ROUND((ROUND(AT163*CZ163,2)*1.25),1)</f>
        <v>18.8</v>
      </c>
      <c r="DC163">
        <f>ROUND((ROUND(AT163*AG163,2)*1.25),1)</f>
        <v>2.2000000000000002</v>
      </c>
    </row>
    <row r="164" spans="1:107" x14ac:dyDescent="0.2">
      <c r="A164">
        <f>ROW(Source!A425)</f>
        <v>425</v>
      </c>
      <c r="B164">
        <v>47538294</v>
      </c>
      <c r="C164">
        <v>47539356</v>
      </c>
      <c r="D164">
        <v>44674814</v>
      </c>
      <c r="E164">
        <v>1</v>
      </c>
      <c r="F164">
        <v>1</v>
      </c>
      <c r="G164">
        <v>1</v>
      </c>
      <c r="H164">
        <v>2</v>
      </c>
      <c r="I164" t="s">
        <v>601</v>
      </c>
      <c r="J164" t="s">
        <v>602</v>
      </c>
      <c r="K164" t="s">
        <v>603</v>
      </c>
      <c r="L164">
        <v>1368</v>
      </c>
      <c r="N164">
        <v>1011</v>
      </c>
      <c r="O164" t="s">
        <v>421</v>
      </c>
      <c r="P164" t="s">
        <v>421</v>
      </c>
      <c r="Q164">
        <v>1</v>
      </c>
      <c r="W164">
        <v>0</v>
      </c>
      <c r="X164">
        <v>-2076642259</v>
      </c>
      <c r="Y164">
        <v>2.1124999999999998</v>
      </c>
      <c r="AA164">
        <v>0</v>
      </c>
      <c r="AB164">
        <v>333.54</v>
      </c>
      <c r="AC164">
        <v>330.27</v>
      </c>
      <c r="AD164">
        <v>0</v>
      </c>
      <c r="AE164">
        <v>0</v>
      </c>
      <c r="AF164">
        <v>12.39</v>
      </c>
      <c r="AG164">
        <v>10.06</v>
      </c>
      <c r="AH164">
        <v>0</v>
      </c>
      <c r="AI164">
        <v>1</v>
      </c>
      <c r="AJ164">
        <v>26.92</v>
      </c>
      <c r="AK164">
        <v>32.83</v>
      </c>
      <c r="AL164">
        <v>1</v>
      </c>
      <c r="AN164">
        <v>0</v>
      </c>
      <c r="AO164">
        <v>1</v>
      </c>
      <c r="AP164">
        <v>1</v>
      </c>
      <c r="AQ164">
        <v>0</v>
      </c>
      <c r="AR164">
        <v>0</v>
      </c>
      <c r="AS164" t="s">
        <v>5</v>
      </c>
      <c r="AT164">
        <v>1.69</v>
      </c>
      <c r="AU164" t="s">
        <v>127</v>
      </c>
      <c r="AV164">
        <v>0</v>
      </c>
      <c r="AW164">
        <v>2</v>
      </c>
      <c r="AX164">
        <v>47539372</v>
      </c>
      <c r="AY164">
        <v>1</v>
      </c>
      <c r="AZ164">
        <v>0</v>
      </c>
      <c r="BA164">
        <v>160</v>
      </c>
      <c r="BB164">
        <v>0</v>
      </c>
      <c r="BC164">
        <v>0</v>
      </c>
      <c r="BD164">
        <v>0</v>
      </c>
      <c r="BE164">
        <v>0</v>
      </c>
      <c r="BF164">
        <v>0</v>
      </c>
      <c r="BG164">
        <v>0</v>
      </c>
      <c r="BH164">
        <v>0</v>
      </c>
      <c r="BI164">
        <v>0</v>
      </c>
      <c r="BJ164">
        <v>0</v>
      </c>
      <c r="BK164">
        <v>0</v>
      </c>
      <c r="BL164">
        <v>0</v>
      </c>
      <c r="BM164">
        <v>0</v>
      </c>
      <c r="BN164">
        <v>0</v>
      </c>
      <c r="BO164">
        <v>0</v>
      </c>
      <c r="BP164">
        <v>0</v>
      </c>
      <c r="BQ164">
        <v>0</v>
      </c>
      <c r="BR164">
        <v>0</v>
      </c>
      <c r="BS164">
        <v>0</v>
      </c>
      <c r="BT164">
        <v>0</v>
      </c>
      <c r="BU164">
        <v>0</v>
      </c>
      <c r="BV164">
        <v>0</v>
      </c>
      <c r="BW164">
        <v>0</v>
      </c>
      <c r="CX164">
        <f>Y164*Source!I425</f>
        <v>7.8162499999999996E-2</v>
      </c>
      <c r="CY164">
        <f>AB164</f>
        <v>333.54</v>
      </c>
      <c r="CZ164">
        <f>AF164</f>
        <v>12.39</v>
      </c>
      <c r="DA164">
        <f>AJ164</f>
        <v>26.92</v>
      </c>
      <c r="DB164">
        <f>ROUND((ROUND(AT164*CZ164,2)*1.25),1)</f>
        <v>26.2</v>
      </c>
      <c r="DC164">
        <f>ROUND((ROUND(AT164*AG164,2)*1.25),1)</f>
        <v>21.3</v>
      </c>
    </row>
    <row r="165" spans="1:107" x14ac:dyDescent="0.2">
      <c r="A165">
        <f>ROW(Source!A425)</f>
        <v>425</v>
      </c>
      <c r="B165">
        <v>47538294</v>
      </c>
      <c r="C165">
        <v>47539356</v>
      </c>
      <c r="D165">
        <v>44675658</v>
      </c>
      <c r="E165">
        <v>1</v>
      </c>
      <c r="F165">
        <v>1</v>
      </c>
      <c r="G165">
        <v>1</v>
      </c>
      <c r="H165">
        <v>2</v>
      </c>
      <c r="I165" t="s">
        <v>434</v>
      </c>
      <c r="J165" t="s">
        <v>435</v>
      </c>
      <c r="K165" t="s">
        <v>436</v>
      </c>
      <c r="L165">
        <v>1368</v>
      </c>
      <c r="N165">
        <v>1011</v>
      </c>
      <c r="O165" t="s">
        <v>421</v>
      </c>
      <c r="P165" t="s">
        <v>421</v>
      </c>
      <c r="Q165">
        <v>1</v>
      </c>
      <c r="W165">
        <v>0</v>
      </c>
      <c r="X165">
        <v>-922938010</v>
      </c>
      <c r="Y165">
        <v>0.16250000000000001</v>
      </c>
      <c r="AA165">
        <v>0</v>
      </c>
      <c r="AB165">
        <v>795.09</v>
      </c>
      <c r="AC165">
        <v>380.83</v>
      </c>
      <c r="AD165">
        <v>0</v>
      </c>
      <c r="AE165">
        <v>0</v>
      </c>
      <c r="AF165">
        <v>65.709999999999994</v>
      </c>
      <c r="AG165">
        <v>11.6</v>
      </c>
      <c r="AH165">
        <v>0</v>
      </c>
      <c r="AI165">
        <v>1</v>
      </c>
      <c r="AJ165">
        <v>12.1</v>
      </c>
      <c r="AK165">
        <v>32.83</v>
      </c>
      <c r="AL165">
        <v>1</v>
      </c>
      <c r="AN165">
        <v>0</v>
      </c>
      <c r="AO165">
        <v>1</v>
      </c>
      <c r="AP165">
        <v>1</v>
      </c>
      <c r="AQ165">
        <v>0</v>
      </c>
      <c r="AR165">
        <v>0</v>
      </c>
      <c r="AS165" t="s">
        <v>5</v>
      </c>
      <c r="AT165">
        <v>0.13</v>
      </c>
      <c r="AU165" t="s">
        <v>127</v>
      </c>
      <c r="AV165">
        <v>0</v>
      </c>
      <c r="AW165">
        <v>2</v>
      </c>
      <c r="AX165">
        <v>47539373</v>
      </c>
      <c r="AY165">
        <v>1</v>
      </c>
      <c r="AZ165">
        <v>0</v>
      </c>
      <c r="BA165">
        <v>161</v>
      </c>
      <c r="BB165">
        <v>0</v>
      </c>
      <c r="BC165">
        <v>0</v>
      </c>
      <c r="BD165">
        <v>0</v>
      </c>
      <c r="BE165">
        <v>0</v>
      </c>
      <c r="BF165">
        <v>0</v>
      </c>
      <c r="BG165">
        <v>0</v>
      </c>
      <c r="BH165">
        <v>0</v>
      </c>
      <c r="BI165">
        <v>0</v>
      </c>
      <c r="BJ165">
        <v>0</v>
      </c>
      <c r="BK165">
        <v>0</v>
      </c>
      <c r="BL165">
        <v>0</v>
      </c>
      <c r="BM165">
        <v>0</v>
      </c>
      <c r="BN165">
        <v>0</v>
      </c>
      <c r="BO165">
        <v>0</v>
      </c>
      <c r="BP165">
        <v>0</v>
      </c>
      <c r="BQ165">
        <v>0</v>
      </c>
      <c r="BR165">
        <v>0</v>
      </c>
      <c r="BS165">
        <v>0</v>
      </c>
      <c r="BT165">
        <v>0</v>
      </c>
      <c r="BU165">
        <v>0</v>
      </c>
      <c r="BV165">
        <v>0</v>
      </c>
      <c r="BW165">
        <v>0</v>
      </c>
      <c r="CX165">
        <f>Y165*Source!I425</f>
        <v>6.0124999999999996E-3</v>
      </c>
      <c r="CY165">
        <f>AB165</f>
        <v>795.09</v>
      </c>
      <c r="CZ165">
        <f>AF165</f>
        <v>65.709999999999994</v>
      </c>
      <c r="DA165">
        <f>AJ165</f>
        <v>12.1</v>
      </c>
      <c r="DB165">
        <f>ROUND((ROUND(AT165*CZ165,2)*1.25),1)</f>
        <v>10.7</v>
      </c>
      <c r="DC165">
        <f>ROUND((ROUND(AT165*AG165,2)*1.25),1)</f>
        <v>1.9</v>
      </c>
    </row>
    <row r="166" spans="1:107" x14ac:dyDescent="0.2">
      <c r="A166">
        <f>ROW(Source!A425)</f>
        <v>425</v>
      </c>
      <c r="B166">
        <v>47538294</v>
      </c>
      <c r="C166">
        <v>47539356</v>
      </c>
      <c r="D166">
        <v>44470219</v>
      </c>
      <c r="E166">
        <v>1</v>
      </c>
      <c r="F166">
        <v>1</v>
      </c>
      <c r="G166">
        <v>1</v>
      </c>
      <c r="H166">
        <v>3</v>
      </c>
      <c r="I166" t="s">
        <v>315</v>
      </c>
      <c r="J166" t="s">
        <v>317</v>
      </c>
      <c r="K166" t="s">
        <v>316</v>
      </c>
      <c r="L166">
        <v>1339</v>
      </c>
      <c r="N166">
        <v>1007</v>
      </c>
      <c r="O166" t="s">
        <v>170</v>
      </c>
      <c r="P166" t="s">
        <v>170</v>
      </c>
      <c r="Q166">
        <v>1</v>
      </c>
      <c r="W166">
        <v>0</v>
      </c>
      <c r="X166">
        <v>261694468</v>
      </c>
      <c r="Y166">
        <v>0.45</v>
      </c>
      <c r="AA166">
        <v>29.3</v>
      </c>
      <c r="AB166">
        <v>0</v>
      </c>
      <c r="AC166">
        <v>0</v>
      </c>
      <c r="AD166">
        <v>0</v>
      </c>
      <c r="AE166">
        <v>2.44</v>
      </c>
      <c r="AF166">
        <v>0</v>
      </c>
      <c r="AG166">
        <v>0</v>
      </c>
      <c r="AH166">
        <v>0</v>
      </c>
      <c r="AI166">
        <v>12.01</v>
      </c>
      <c r="AJ166">
        <v>1</v>
      </c>
      <c r="AK166">
        <v>1</v>
      </c>
      <c r="AL166">
        <v>1</v>
      </c>
      <c r="AN166">
        <v>0</v>
      </c>
      <c r="AO166">
        <v>1</v>
      </c>
      <c r="AP166">
        <v>0</v>
      </c>
      <c r="AQ166">
        <v>0</v>
      </c>
      <c r="AR166">
        <v>0</v>
      </c>
      <c r="AS166" t="s">
        <v>5</v>
      </c>
      <c r="AT166">
        <v>0.45</v>
      </c>
      <c r="AU166" t="s">
        <v>5</v>
      </c>
      <c r="AV166">
        <v>0</v>
      </c>
      <c r="AW166">
        <v>2</v>
      </c>
      <c r="AX166">
        <v>47539374</v>
      </c>
      <c r="AY166">
        <v>1</v>
      </c>
      <c r="AZ166">
        <v>0</v>
      </c>
      <c r="BA166">
        <v>162</v>
      </c>
      <c r="BB166">
        <v>0</v>
      </c>
      <c r="BC166">
        <v>0</v>
      </c>
      <c r="BD166">
        <v>0</v>
      </c>
      <c r="BE166">
        <v>0</v>
      </c>
      <c r="BF166">
        <v>0</v>
      </c>
      <c r="BG166">
        <v>0</v>
      </c>
      <c r="BH166">
        <v>0</v>
      </c>
      <c r="BI166">
        <v>0</v>
      </c>
      <c r="BJ166">
        <v>0</v>
      </c>
      <c r="BK166">
        <v>0</v>
      </c>
      <c r="BL166">
        <v>0</v>
      </c>
      <c r="BM166">
        <v>0</v>
      </c>
      <c r="BN166">
        <v>0</v>
      </c>
      <c r="BO166">
        <v>0</v>
      </c>
      <c r="BP166">
        <v>0</v>
      </c>
      <c r="BQ166">
        <v>0</v>
      </c>
      <c r="BR166">
        <v>0</v>
      </c>
      <c r="BS166">
        <v>0</v>
      </c>
      <c r="BT166">
        <v>0</v>
      </c>
      <c r="BU166">
        <v>0</v>
      </c>
      <c r="BV166">
        <v>0</v>
      </c>
      <c r="BW166">
        <v>0</v>
      </c>
      <c r="CX166">
        <f>Y166*Source!I425</f>
        <v>1.6649999999999998E-2</v>
      </c>
      <c r="CY166">
        <f>AA166</f>
        <v>29.3</v>
      </c>
      <c r="CZ166">
        <f>AE166</f>
        <v>2.44</v>
      </c>
      <c r="DA166">
        <f>AI166</f>
        <v>12.01</v>
      </c>
      <c r="DB166">
        <f>ROUND(ROUND(AT166*CZ166,2),1)</f>
        <v>1.1000000000000001</v>
      </c>
      <c r="DC166">
        <f>ROUND(ROUND(AT166*AG166,2),1)</f>
        <v>0</v>
      </c>
    </row>
    <row r="167" spans="1:107" x14ac:dyDescent="0.2">
      <c r="A167">
        <f>ROW(Source!A425)</f>
        <v>425</v>
      </c>
      <c r="B167">
        <v>47538294</v>
      </c>
      <c r="C167">
        <v>47539356</v>
      </c>
      <c r="D167">
        <v>44479179</v>
      </c>
      <c r="E167">
        <v>1</v>
      </c>
      <c r="F167">
        <v>1</v>
      </c>
      <c r="G167">
        <v>1</v>
      </c>
      <c r="H167">
        <v>3</v>
      </c>
      <c r="I167" t="s">
        <v>604</v>
      </c>
      <c r="J167" t="s">
        <v>605</v>
      </c>
      <c r="K167" t="s">
        <v>606</v>
      </c>
      <c r="L167">
        <v>1348</v>
      </c>
      <c r="N167">
        <v>1009</v>
      </c>
      <c r="O167" t="s">
        <v>28</v>
      </c>
      <c r="P167" t="s">
        <v>28</v>
      </c>
      <c r="Q167">
        <v>1000</v>
      </c>
      <c r="W167">
        <v>0</v>
      </c>
      <c r="X167">
        <v>1057797285</v>
      </c>
      <c r="Y167">
        <v>2.1000000000000001E-2</v>
      </c>
      <c r="AA167">
        <v>38296.44</v>
      </c>
      <c r="AB167">
        <v>0</v>
      </c>
      <c r="AC167">
        <v>0</v>
      </c>
      <c r="AD167">
        <v>0</v>
      </c>
      <c r="AE167">
        <v>6513</v>
      </c>
      <c r="AF167">
        <v>0</v>
      </c>
      <c r="AG167">
        <v>0</v>
      </c>
      <c r="AH167">
        <v>0</v>
      </c>
      <c r="AI167">
        <v>5.88</v>
      </c>
      <c r="AJ167">
        <v>1</v>
      </c>
      <c r="AK167">
        <v>1</v>
      </c>
      <c r="AL167">
        <v>1</v>
      </c>
      <c r="AN167">
        <v>0</v>
      </c>
      <c r="AO167">
        <v>1</v>
      </c>
      <c r="AP167">
        <v>0</v>
      </c>
      <c r="AQ167">
        <v>0</v>
      </c>
      <c r="AR167">
        <v>0</v>
      </c>
      <c r="AS167" t="s">
        <v>5</v>
      </c>
      <c r="AT167">
        <v>2.1000000000000001E-2</v>
      </c>
      <c r="AU167" t="s">
        <v>5</v>
      </c>
      <c r="AV167">
        <v>0</v>
      </c>
      <c r="AW167">
        <v>2</v>
      </c>
      <c r="AX167">
        <v>47539375</v>
      </c>
      <c r="AY167">
        <v>1</v>
      </c>
      <c r="AZ167">
        <v>0</v>
      </c>
      <c r="BA167">
        <v>163</v>
      </c>
      <c r="BB167">
        <v>0</v>
      </c>
      <c r="BC167">
        <v>0</v>
      </c>
      <c r="BD167">
        <v>0</v>
      </c>
      <c r="BE167">
        <v>0</v>
      </c>
      <c r="BF167">
        <v>0</v>
      </c>
      <c r="BG167">
        <v>0</v>
      </c>
      <c r="BH167">
        <v>0</v>
      </c>
      <c r="BI167">
        <v>0</v>
      </c>
      <c r="BJ167">
        <v>0</v>
      </c>
      <c r="BK167">
        <v>0</v>
      </c>
      <c r="BL167">
        <v>0</v>
      </c>
      <c r="BM167">
        <v>0</v>
      </c>
      <c r="BN167">
        <v>0</v>
      </c>
      <c r="BO167">
        <v>0</v>
      </c>
      <c r="BP167">
        <v>0</v>
      </c>
      <c r="BQ167">
        <v>0</v>
      </c>
      <c r="BR167">
        <v>0</v>
      </c>
      <c r="BS167">
        <v>0</v>
      </c>
      <c r="BT167">
        <v>0</v>
      </c>
      <c r="BU167">
        <v>0</v>
      </c>
      <c r="BV167">
        <v>0</v>
      </c>
      <c r="BW167">
        <v>0</v>
      </c>
      <c r="CX167">
        <f>Y167*Source!I425</f>
        <v>7.7700000000000002E-4</v>
      </c>
      <c r="CY167">
        <f>AA167</f>
        <v>38296.44</v>
      </c>
      <c r="CZ167">
        <f>AE167</f>
        <v>6513</v>
      </c>
      <c r="DA167">
        <f>AI167</f>
        <v>5.88</v>
      </c>
      <c r="DB167">
        <f>ROUND(ROUND(AT167*CZ167,2),1)</f>
        <v>136.80000000000001</v>
      </c>
      <c r="DC167">
        <f>ROUND(ROUND(AT167*AG167,2),1)</f>
        <v>0</v>
      </c>
    </row>
    <row r="168" spans="1:107" x14ac:dyDescent="0.2">
      <c r="A168">
        <f>ROW(Source!A425)</f>
        <v>425</v>
      </c>
      <c r="B168">
        <v>47538294</v>
      </c>
      <c r="C168">
        <v>47539356</v>
      </c>
      <c r="D168">
        <v>44497997</v>
      </c>
      <c r="E168">
        <v>1</v>
      </c>
      <c r="F168">
        <v>1</v>
      </c>
      <c r="G168">
        <v>1</v>
      </c>
      <c r="H168">
        <v>3</v>
      </c>
      <c r="I168" t="s">
        <v>300</v>
      </c>
      <c r="J168" t="s">
        <v>302</v>
      </c>
      <c r="K168" t="s">
        <v>301</v>
      </c>
      <c r="L168">
        <v>1327</v>
      </c>
      <c r="N168">
        <v>1005</v>
      </c>
      <c r="O168" t="s">
        <v>113</v>
      </c>
      <c r="P168" t="s">
        <v>113</v>
      </c>
      <c r="Q168">
        <v>1</v>
      </c>
      <c r="W168">
        <v>0</v>
      </c>
      <c r="X168">
        <v>1235583917</v>
      </c>
      <c r="Y168">
        <v>102</v>
      </c>
      <c r="AA168">
        <v>981.97</v>
      </c>
      <c r="AB168">
        <v>0</v>
      </c>
      <c r="AC168">
        <v>0</v>
      </c>
      <c r="AD168">
        <v>0</v>
      </c>
      <c r="AE168">
        <v>194.45</v>
      </c>
      <c r="AF168">
        <v>0</v>
      </c>
      <c r="AG168">
        <v>0</v>
      </c>
      <c r="AH168">
        <v>0</v>
      </c>
      <c r="AI168">
        <v>5.05</v>
      </c>
      <c r="AJ168">
        <v>1</v>
      </c>
      <c r="AK168">
        <v>1</v>
      </c>
      <c r="AL168">
        <v>1</v>
      </c>
      <c r="AN168">
        <v>0</v>
      </c>
      <c r="AO168">
        <v>0</v>
      </c>
      <c r="AP168">
        <v>0</v>
      </c>
      <c r="AQ168">
        <v>0</v>
      </c>
      <c r="AR168">
        <v>0</v>
      </c>
      <c r="AS168" t="s">
        <v>5</v>
      </c>
      <c r="AT168">
        <v>102</v>
      </c>
      <c r="AU168" t="s">
        <v>5</v>
      </c>
      <c r="AV168">
        <v>0</v>
      </c>
      <c r="AW168">
        <v>1</v>
      </c>
      <c r="AX168">
        <v>-1</v>
      </c>
      <c r="AY168">
        <v>0</v>
      </c>
      <c r="AZ168">
        <v>0</v>
      </c>
      <c r="BA168" t="s">
        <v>5</v>
      </c>
      <c r="BB168">
        <v>0</v>
      </c>
      <c r="BC168">
        <v>0</v>
      </c>
      <c r="BD168">
        <v>0</v>
      </c>
      <c r="BE168">
        <v>0</v>
      </c>
      <c r="BF168">
        <v>0</v>
      </c>
      <c r="BG168">
        <v>0</v>
      </c>
      <c r="BH168">
        <v>0</v>
      </c>
      <c r="BI168">
        <v>0</v>
      </c>
      <c r="BJ168">
        <v>0</v>
      </c>
      <c r="BK168">
        <v>0</v>
      </c>
      <c r="BL168">
        <v>0</v>
      </c>
      <c r="BM168">
        <v>0</v>
      </c>
      <c r="BN168">
        <v>0</v>
      </c>
      <c r="BO168">
        <v>0</v>
      </c>
      <c r="BP168">
        <v>0</v>
      </c>
      <c r="BQ168">
        <v>0</v>
      </c>
      <c r="BR168">
        <v>0</v>
      </c>
      <c r="BS168">
        <v>0</v>
      </c>
      <c r="BT168">
        <v>0</v>
      </c>
      <c r="BU168">
        <v>0</v>
      </c>
      <c r="BV168">
        <v>0</v>
      </c>
      <c r="BW168">
        <v>0</v>
      </c>
      <c r="CX168">
        <f>Y168*Source!I425</f>
        <v>3.774</v>
      </c>
      <c r="CY168">
        <f>AA168</f>
        <v>981.97</v>
      </c>
      <c r="CZ168">
        <f>AE168</f>
        <v>194.45</v>
      </c>
      <c r="DA168">
        <f>AI168</f>
        <v>5.05</v>
      </c>
      <c r="DB168">
        <f>ROUND(ROUND(AT168*CZ168,2),1)</f>
        <v>19833.900000000001</v>
      </c>
      <c r="DC168">
        <f>ROUND(ROUND(AT168*AG168,2),1)</f>
        <v>0</v>
      </c>
    </row>
    <row r="169" spans="1:107" x14ac:dyDescent="0.2">
      <c r="A169">
        <f>ROW(Source!A425)</f>
        <v>425</v>
      </c>
      <c r="B169">
        <v>47538294</v>
      </c>
      <c r="C169">
        <v>47539356</v>
      </c>
      <c r="D169">
        <v>44460021</v>
      </c>
      <c r="E169">
        <v>52</v>
      </c>
      <c r="F169">
        <v>1</v>
      </c>
      <c r="G169">
        <v>1</v>
      </c>
      <c r="H169">
        <v>3</v>
      </c>
      <c r="I169" t="s">
        <v>304</v>
      </c>
      <c r="J169" t="s">
        <v>5</v>
      </c>
      <c r="K169" t="s">
        <v>305</v>
      </c>
      <c r="L169">
        <v>1339</v>
      </c>
      <c r="N169">
        <v>1007</v>
      </c>
      <c r="O169" t="s">
        <v>170</v>
      </c>
      <c r="P169" t="s">
        <v>170</v>
      </c>
      <c r="Q169">
        <v>1</v>
      </c>
      <c r="W169">
        <v>0</v>
      </c>
      <c r="X169">
        <v>1453685779</v>
      </c>
      <c r="Y169">
        <v>0.01</v>
      </c>
      <c r="AA169">
        <v>0</v>
      </c>
      <c r="AB169">
        <v>0</v>
      </c>
      <c r="AC169">
        <v>0</v>
      </c>
      <c r="AD169">
        <v>0</v>
      </c>
      <c r="AE169">
        <v>0</v>
      </c>
      <c r="AF169">
        <v>0</v>
      </c>
      <c r="AG169">
        <v>0</v>
      </c>
      <c r="AH169">
        <v>0</v>
      </c>
      <c r="AI169">
        <v>1</v>
      </c>
      <c r="AJ169">
        <v>1</v>
      </c>
      <c r="AK169">
        <v>1</v>
      </c>
      <c r="AL169">
        <v>1</v>
      </c>
      <c r="AN169">
        <v>0</v>
      </c>
      <c r="AO169">
        <v>0</v>
      </c>
      <c r="AP169">
        <v>0</v>
      </c>
      <c r="AQ169">
        <v>0</v>
      </c>
      <c r="AR169">
        <v>0</v>
      </c>
      <c r="AS169" t="s">
        <v>5</v>
      </c>
      <c r="AT169">
        <v>0.01</v>
      </c>
      <c r="AU169" t="s">
        <v>5</v>
      </c>
      <c r="AV169">
        <v>0</v>
      </c>
      <c r="AW169">
        <v>2</v>
      </c>
      <c r="AX169">
        <v>47539377</v>
      </c>
      <c r="AY169">
        <v>1</v>
      </c>
      <c r="AZ169">
        <v>0</v>
      </c>
      <c r="BA169">
        <v>165</v>
      </c>
      <c r="BB169">
        <v>0</v>
      </c>
      <c r="BC169">
        <v>0</v>
      </c>
      <c r="BD169">
        <v>0</v>
      </c>
      <c r="BE169">
        <v>0</v>
      </c>
      <c r="BF169">
        <v>0</v>
      </c>
      <c r="BG169">
        <v>0</v>
      </c>
      <c r="BH169">
        <v>0</v>
      </c>
      <c r="BI169">
        <v>0</v>
      </c>
      <c r="BJ169">
        <v>0</v>
      </c>
      <c r="BK169">
        <v>0</v>
      </c>
      <c r="BL169">
        <v>0</v>
      </c>
      <c r="BM169">
        <v>0</v>
      </c>
      <c r="BN169">
        <v>0</v>
      </c>
      <c r="BO169">
        <v>0</v>
      </c>
      <c r="BP169">
        <v>0</v>
      </c>
      <c r="BQ169">
        <v>0</v>
      </c>
      <c r="BR169">
        <v>0</v>
      </c>
      <c r="BS169">
        <v>0</v>
      </c>
      <c r="BT169">
        <v>0</v>
      </c>
      <c r="BU169">
        <v>0</v>
      </c>
      <c r="BV169">
        <v>0</v>
      </c>
      <c r="BW169">
        <v>0</v>
      </c>
      <c r="CX169">
        <f>Y169*Source!I425</f>
        <v>3.6999999999999999E-4</v>
      </c>
      <c r="CY169">
        <f>AA169</f>
        <v>0</v>
      </c>
      <c r="CZ169">
        <f>AE169</f>
        <v>0</v>
      </c>
      <c r="DA169">
        <f>AI169</f>
        <v>1</v>
      </c>
      <c r="DB169">
        <f>ROUND(ROUND(AT169*CZ169,2),1)</f>
        <v>0</v>
      </c>
      <c r="DC169">
        <f>ROUND(ROUND(AT169*AG169,2),1)</f>
        <v>0</v>
      </c>
    </row>
    <row r="170" spans="1:107" x14ac:dyDescent="0.2">
      <c r="A170">
        <f>ROW(Source!A425)</f>
        <v>425</v>
      </c>
      <c r="B170">
        <v>47538294</v>
      </c>
      <c r="C170">
        <v>47539356</v>
      </c>
      <c r="D170">
        <v>44523914</v>
      </c>
      <c r="E170">
        <v>1</v>
      </c>
      <c r="F170">
        <v>1</v>
      </c>
      <c r="G170">
        <v>1</v>
      </c>
      <c r="H170">
        <v>3</v>
      </c>
      <c r="I170" t="s">
        <v>307</v>
      </c>
      <c r="J170" t="s">
        <v>309</v>
      </c>
      <c r="K170" t="s">
        <v>308</v>
      </c>
      <c r="L170">
        <v>1348</v>
      </c>
      <c r="N170">
        <v>1009</v>
      </c>
      <c r="O170" t="s">
        <v>28</v>
      </c>
      <c r="P170" t="s">
        <v>28</v>
      </c>
      <c r="Q170">
        <v>1000</v>
      </c>
      <c r="W170">
        <v>0</v>
      </c>
      <c r="X170">
        <v>288897855</v>
      </c>
      <c r="Y170">
        <v>1.2</v>
      </c>
      <c r="AA170">
        <v>53586.16</v>
      </c>
      <c r="AB170">
        <v>0</v>
      </c>
      <c r="AC170">
        <v>0</v>
      </c>
      <c r="AD170">
        <v>0</v>
      </c>
      <c r="AE170">
        <v>7340.57</v>
      </c>
      <c r="AF170">
        <v>0</v>
      </c>
      <c r="AG170">
        <v>0</v>
      </c>
      <c r="AH170">
        <v>0</v>
      </c>
      <c r="AI170">
        <v>7.3</v>
      </c>
      <c r="AJ170">
        <v>1</v>
      </c>
      <c r="AK170">
        <v>1</v>
      </c>
      <c r="AL170">
        <v>1</v>
      </c>
      <c r="AN170">
        <v>0</v>
      </c>
      <c r="AO170">
        <v>0</v>
      </c>
      <c r="AP170">
        <v>0</v>
      </c>
      <c r="AQ170">
        <v>0</v>
      </c>
      <c r="AR170">
        <v>0</v>
      </c>
      <c r="AS170" t="s">
        <v>5</v>
      </c>
      <c r="AT170">
        <v>1.2</v>
      </c>
      <c r="AU170" t="s">
        <v>5</v>
      </c>
      <c r="AV170">
        <v>0</v>
      </c>
      <c r="AW170">
        <v>1</v>
      </c>
      <c r="AX170">
        <v>-1</v>
      </c>
      <c r="AY170">
        <v>0</v>
      </c>
      <c r="AZ170">
        <v>0</v>
      </c>
      <c r="BA170" t="s">
        <v>5</v>
      </c>
      <c r="BB170">
        <v>0</v>
      </c>
      <c r="BC170">
        <v>0</v>
      </c>
      <c r="BD170">
        <v>0</v>
      </c>
      <c r="BE170">
        <v>0</v>
      </c>
      <c r="BF170">
        <v>0</v>
      </c>
      <c r="BG170">
        <v>0</v>
      </c>
      <c r="BH170">
        <v>0</v>
      </c>
      <c r="BI170">
        <v>0</v>
      </c>
      <c r="BJ170">
        <v>0</v>
      </c>
      <c r="BK170">
        <v>0</v>
      </c>
      <c r="BL170">
        <v>0</v>
      </c>
      <c r="BM170">
        <v>0</v>
      </c>
      <c r="BN170">
        <v>0</v>
      </c>
      <c r="BO170">
        <v>0</v>
      </c>
      <c r="BP170">
        <v>0</v>
      </c>
      <c r="BQ170">
        <v>0</v>
      </c>
      <c r="BR170">
        <v>0</v>
      </c>
      <c r="BS170">
        <v>0</v>
      </c>
      <c r="BT170">
        <v>0</v>
      </c>
      <c r="BU170">
        <v>0</v>
      </c>
      <c r="BV170">
        <v>0</v>
      </c>
      <c r="BW170">
        <v>0</v>
      </c>
      <c r="CX170">
        <f>Y170*Source!I425</f>
        <v>4.4399999999999995E-2</v>
      </c>
      <c r="CY170">
        <f>AA170</f>
        <v>53586.16</v>
      </c>
      <c r="CZ170">
        <f>AE170</f>
        <v>7340.57</v>
      </c>
      <c r="DA170">
        <f>AI170</f>
        <v>7.3</v>
      </c>
      <c r="DB170">
        <f>ROUND(ROUND(AT170*CZ170,2),1)</f>
        <v>8808.7000000000007</v>
      </c>
      <c r="DC170">
        <f>ROUND(ROUND(AT170*AG170,2),1)</f>
        <v>0</v>
      </c>
    </row>
    <row r="171" spans="1:107" x14ac:dyDescent="0.2">
      <c r="A171">
        <f>ROW(Source!A429)</f>
        <v>429</v>
      </c>
      <c r="B171">
        <v>47538294</v>
      </c>
      <c r="C171">
        <v>47539382</v>
      </c>
      <c r="D171">
        <v>44457739</v>
      </c>
      <c r="E171">
        <v>52</v>
      </c>
      <c r="F171">
        <v>1</v>
      </c>
      <c r="G171">
        <v>1</v>
      </c>
      <c r="H171">
        <v>1</v>
      </c>
      <c r="I171" t="s">
        <v>607</v>
      </c>
      <c r="J171" t="s">
        <v>5</v>
      </c>
      <c r="K171" t="s">
        <v>608</v>
      </c>
      <c r="L171">
        <v>1191</v>
      </c>
      <c r="N171">
        <v>1013</v>
      </c>
      <c r="O171" t="s">
        <v>413</v>
      </c>
      <c r="P171" t="s">
        <v>413</v>
      </c>
      <c r="Q171">
        <v>1</v>
      </c>
      <c r="W171">
        <v>0</v>
      </c>
      <c r="X171">
        <v>1446053411</v>
      </c>
      <c r="Y171">
        <v>277.63299999999998</v>
      </c>
      <c r="AA171">
        <v>0</v>
      </c>
      <c r="AB171">
        <v>0</v>
      </c>
      <c r="AC171">
        <v>0</v>
      </c>
      <c r="AD171">
        <v>11.09</v>
      </c>
      <c r="AE171">
        <v>0</v>
      </c>
      <c r="AF171">
        <v>0</v>
      </c>
      <c r="AG171">
        <v>0</v>
      </c>
      <c r="AH171">
        <v>11.09</v>
      </c>
      <c r="AI171">
        <v>1</v>
      </c>
      <c r="AJ171">
        <v>1</v>
      </c>
      <c r="AK171">
        <v>1</v>
      </c>
      <c r="AL171">
        <v>1</v>
      </c>
      <c r="AN171">
        <v>0</v>
      </c>
      <c r="AO171">
        <v>1</v>
      </c>
      <c r="AP171">
        <v>1</v>
      </c>
      <c r="AQ171">
        <v>0</v>
      </c>
      <c r="AR171">
        <v>0</v>
      </c>
      <c r="AS171" t="s">
        <v>5</v>
      </c>
      <c r="AT171">
        <v>241.42</v>
      </c>
      <c r="AU171" t="s">
        <v>128</v>
      </c>
      <c r="AV171">
        <v>1</v>
      </c>
      <c r="AW171">
        <v>2</v>
      </c>
      <c r="AX171">
        <v>47539388</v>
      </c>
      <c r="AY171">
        <v>1</v>
      </c>
      <c r="AZ171">
        <v>0</v>
      </c>
      <c r="BA171">
        <v>167</v>
      </c>
      <c r="BB171">
        <v>0</v>
      </c>
      <c r="BC171">
        <v>0</v>
      </c>
      <c r="BD171">
        <v>0</v>
      </c>
      <c r="BE171">
        <v>0</v>
      </c>
      <c r="BF171">
        <v>0</v>
      </c>
      <c r="BG171">
        <v>0</v>
      </c>
      <c r="BH171">
        <v>0</v>
      </c>
      <c r="BI171">
        <v>0</v>
      </c>
      <c r="BJ171">
        <v>0</v>
      </c>
      <c r="BK171">
        <v>0</v>
      </c>
      <c r="BL171">
        <v>0</v>
      </c>
      <c r="BM171">
        <v>0</v>
      </c>
      <c r="BN171">
        <v>0</v>
      </c>
      <c r="BO171">
        <v>0</v>
      </c>
      <c r="BP171">
        <v>0</v>
      </c>
      <c r="BQ171">
        <v>0</v>
      </c>
      <c r="BR171">
        <v>0</v>
      </c>
      <c r="BS171">
        <v>0</v>
      </c>
      <c r="BT171">
        <v>0</v>
      </c>
      <c r="BU171">
        <v>0</v>
      </c>
      <c r="BV171">
        <v>0</v>
      </c>
      <c r="BW171">
        <v>0</v>
      </c>
      <c r="CX171">
        <f>Y171*Source!I429</f>
        <v>16.657979999999998</v>
      </c>
      <c r="CY171">
        <f>AD171</f>
        <v>11.09</v>
      </c>
      <c r="CZ171">
        <f>AH171</f>
        <v>11.09</v>
      </c>
      <c r="DA171">
        <f>AL171</f>
        <v>1</v>
      </c>
      <c r="DB171">
        <f>ROUND((ROUND(AT171*CZ171,2)*1.15),1)</f>
        <v>3079</v>
      </c>
      <c r="DC171">
        <f>ROUND((ROUND(AT171*AG171,2)*1.15),1)</f>
        <v>0</v>
      </c>
    </row>
    <row r="172" spans="1:107" x14ac:dyDescent="0.2">
      <c r="A172">
        <f>ROW(Source!A429)</f>
        <v>429</v>
      </c>
      <c r="B172">
        <v>47538294</v>
      </c>
      <c r="C172">
        <v>47539382</v>
      </c>
      <c r="D172">
        <v>44470219</v>
      </c>
      <c r="E172">
        <v>1</v>
      </c>
      <c r="F172">
        <v>1</v>
      </c>
      <c r="G172">
        <v>1</v>
      </c>
      <c r="H172">
        <v>3</v>
      </c>
      <c r="I172" t="s">
        <v>315</v>
      </c>
      <c r="J172" t="s">
        <v>317</v>
      </c>
      <c r="K172" t="s">
        <v>316</v>
      </c>
      <c r="L172">
        <v>1339</v>
      </c>
      <c r="N172">
        <v>1007</v>
      </c>
      <c r="O172" t="s">
        <v>170</v>
      </c>
      <c r="P172" t="s">
        <v>170</v>
      </c>
      <c r="Q172">
        <v>1</v>
      </c>
      <c r="W172">
        <v>0</v>
      </c>
      <c r="X172">
        <v>261694468</v>
      </c>
      <c r="Y172">
        <v>0</v>
      </c>
      <c r="AA172">
        <v>29.3</v>
      </c>
      <c r="AB172">
        <v>0</v>
      </c>
      <c r="AC172">
        <v>0</v>
      </c>
      <c r="AD172">
        <v>0</v>
      </c>
      <c r="AE172">
        <v>2.44</v>
      </c>
      <c r="AF172">
        <v>0</v>
      </c>
      <c r="AG172">
        <v>0</v>
      </c>
      <c r="AH172">
        <v>0</v>
      </c>
      <c r="AI172">
        <v>12.01</v>
      </c>
      <c r="AJ172">
        <v>1</v>
      </c>
      <c r="AK172">
        <v>1</v>
      </c>
      <c r="AL172">
        <v>1</v>
      </c>
      <c r="AN172">
        <v>1</v>
      </c>
      <c r="AO172">
        <v>0</v>
      </c>
      <c r="AP172">
        <v>0</v>
      </c>
      <c r="AQ172">
        <v>0</v>
      </c>
      <c r="AR172">
        <v>0</v>
      </c>
      <c r="AS172" t="s">
        <v>5</v>
      </c>
      <c r="AT172">
        <v>0</v>
      </c>
      <c r="AU172" t="s">
        <v>5</v>
      </c>
      <c r="AV172">
        <v>0</v>
      </c>
      <c r="AW172">
        <v>2</v>
      </c>
      <c r="AX172">
        <v>47539389</v>
      </c>
      <c r="AY172">
        <v>1</v>
      </c>
      <c r="AZ172">
        <v>0</v>
      </c>
      <c r="BA172">
        <v>168</v>
      </c>
      <c r="BB172">
        <v>0</v>
      </c>
      <c r="BC172">
        <v>0</v>
      </c>
      <c r="BD172">
        <v>0</v>
      </c>
      <c r="BE172">
        <v>0</v>
      </c>
      <c r="BF172">
        <v>0</v>
      </c>
      <c r="BG172">
        <v>0</v>
      </c>
      <c r="BH172">
        <v>0</v>
      </c>
      <c r="BI172">
        <v>0</v>
      </c>
      <c r="BJ172">
        <v>0</v>
      </c>
      <c r="BK172">
        <v>0</v>
      </c>
      <c r="BL172">
        <v>0</v>
      </c>
      <c r="BM172">
        <v>0</v>
      </c>
      <c r="BN172">
        <v>0</v>
      </c>
      <c r="BO172">
        <v>0</v>
      </c>
      <c r="BP172">
        <v>0</v>
      </c>
      <c r="BQ172">
        <v>0</v>
      </c>
      <c r="BR172">
        <v>0</v>
      </c>
      <c r="BS172">
        <v>0</v>
      </c>
      <c r="BT172">
        <v>0</v>
      </c>
      <c r="BU172">
        <v>0</v>
      </c>
      <c r="BV172">
        <v>0</v>
      </c>
      <c r="BW172">
        <v>0</v>
      </c>
      <c r="CX172">
        <f>Y172*Source!I429</f>
        <v>0</v>
      </c>
      <c r="CY172">
        <f>AA172</f>
        <v>29.3</v>
      </c>
      <c r="CZ172">
        <f>AE172</f>
        <v>2.44</v>
      </c>
      <c r="DA172">
        <f>AI172</f>
        <v>12.01</v>
      </c>
      <c r="DB172">
        <f t="shared" ref="DB172:DB177" si="16">ROUND(ROUND(AT172*CZ172,2),1)</f>
        <v>0</v>
      </c>
      <c r="DC172">
        <f t="shared" ref="DC172:DC177" si="17">ROUND(ROUND(AT172*AG172,2),1)</f>
        <v>0</v>
      </c>
    </row>
    <row r="173" spans="1:107" x14ac:dyDescent="0.2">
      <c r="A173">
        <f>ROW(Source!A429)</f>
        <v>429</v>
      </c>
      <c r="B173">
        <v>47538294</v>
      </c>
      <c r="C173">
        <v>47539382</v>
      </c>
      <c r="D173">
        <v>44479293</v>
      </c>
      <c r="E173">
        <v>1</v>
      </c>
      <c r="F173">
        <v>1</v>
      </c>
      <c r="G173">
        <v>1</v>
      </c>
      <c r="H173">
        <v>3</v>
      </c>
      <c r="I173" t="s">
        <v>319</v>
      </c>
      <c r="J173" t="s">
        <v>321</v>
      </c>
      <c r="K173" t="s">
        <v>320</v>
      </c>
      <c r="L173">
        <v>1348</v>
      </c>
      <c r="N173">
        <v>1009</v>
      </c>
      <c r="O173" t="s">
        <v>28</v>
      </c>
      <c r="P173" t="s">
        <v>28</v>
      </c>
      <c r="Q173">
        <v>1000</v>
      </c>
      <c r="W173">
        <v>0</v>
      </c>
      <c r="X173">
        <v>2066768608</v>
      </c>
      <c r="Y173">
        <v>0</v>
      </c>
      <c r="AA173">
        <v>53725</v>
      </c>
      <c r="AB173">
        <v>0</v>
      </c>
      <c r="AC173">
        <v>0</v>
      </c>
      <c r="AD173">
        <v>0</v>
      </c>
      <c r="AE173">
        <v>2500</v>
      </c>
      <c r="AF173">
        <v>0</v>
      </c>
      <c r="AG173">
        <v>0</v>
      </c>
      <c r="AH173">
        <v>0</v>
      </c>
      <c r="AI173">
        <v>21.49</v>
      </c>
      <c r="AJ173">
        <v>1</v>
      </c>
      <c r="AK173">
        <v>1</v>
      </c>
      <c r="AL173">
        <v>1</v>
      </c>
      <c r="AN173">
        <v>1</v>
      </c>
      <c r="AO173">
        <v>0</v>
      </c>
      <c r="AP173">
        <v>0</v>
      </c>
      <c r="AQ173">
        <v>0</v>
      </c>
      <c r="AR173">
        <v>0</v>
      </c>
      <c r="AS173" t="s">
        <v>5</v>
      </c>
      <c r="AT173">
        <v>0</v>
      </c>
      <c r="AU173" t="s">
        <v>5</v>
      </c>
      <c r="AV173">
        <v>0</v>
      </c>
      <c r="AW173">
        <v>1</v>
      </c>
      <c r="AX173">
        <v>-1</v>
      </c>
      <c r="AY173">
        <v>0</v>
      </c>
      <c r="AZ173">
        <v>0</v>
      </c>
      <c r="BA173" t="s">
        <v>5</v>
      </c>
      <c r="BB173">
        <v>0</v>
      </c>
      <c r="BC173">
        <v>0</v>
      </c>
      <c r="BD173">
        <v>0</v>
      </c>
      <c r="BE173">
        <v>0</v>
      </c>
      <c r="BF173">
        <v>0</v>
      </c>
      <c r="BG173">
        <v>0</v>
      </c>
      <c r="BH173">
        <v>0</v>
      </c>
      <c r="BI173">
        <v>0</v>
      </c>
      <c r="BJ173">
        <v>0</v>
      </c>
      <c r="BK173">
        <v>0</v>
      </c>
      <c r="BL173">
        <v>0</v>
      </c>
      <c r="BM173">
        <v>0</v>
      </c>
      <c r="BN173">
        <v>0</v>
      </c>
      <c r="BO173">
        <v>0</v>
      </c>
      <c r="BP173">
        <v>0</v>
      </c>
      <c r="BQ173">
        <v>0</v>
      </c>
      <c r="BR173">
        <v>0</v>
      </c>
      <c r="BS173">
        <v>0</v>
      </c>
      <c r="BT173">
        <v>0</v>
      </c>
      <c r="BU173">
        <v>0</v>
      </c>
      <c r="BV173">
        <v>0</v>
      </c>
      <c r="BW173">
        <v>0</v>
      </c>
      <c r="CX173">
        <f>Y173*Source!I429</f>
        <v>0</v>
      </c>
      <c r="CY173">
        <f>AA173</f>
        <v>53725</v>
      </c>
      <c r="CZ173">
        <f>AE173</f>
        <v>2500</v>
      </c>
      <c r="DA173">
        <f>AI173</f>
        <v>21.49</v>
      </c>
      <c r="DB173">
        <f t="shared" si="16"/>
        <v>0</v>
      </c>
      <c r="DC173">
        <f t="shared" si="17"/>
        <v>0</v>
      </c>
    </row>
    <row r="174" spans="1:107" x14ac:dyDescent="0.2">
      <c r="A174">
        <f>ROW(Source!A429)</f>
        <v>429</v>
      </c>
      <c r="B174">
        <v>47538294</v>
      </c>
      <c r="C174">
        <v>47539382</v>
      </c>
      <c r="D174">
        <v>44497997</v>
      </c>
      <c r="E174">
        <v>1</v>
      </c>
      <c r="F174">
        <v>1</v>
      </c>
      <c r="G174">
        <v>1</v>
      </c>
      <c r="H174">
        <v>3</v>
      </c>
      <c r="I174" t="s">
        <v>300</v>
      </c>
      <c r="J174" t="s">
        <v>302</v>
      </c>
      <c r="K174" t="s">
        <v>301</v>
      </c>
      <c r="L174">
        <v>1327</v>
      </c>
      <c r="N174">
        <v>1005</v>
      </c>
      <c r="O174" t="s">
        <v>113</v>
      </c>
      <c r="P174" t="s">
        <v>113</v>
      </c>
      <c r="Q174">
        <v>1</v>
      </c>
      <c r="W174">
        <v>0</v>
      </c>
      <c r="X174">
        <v>1235583917</v>
      </c>
      <c r="Y174">
        <v>105</v>
      </c>
      <c r="AA174">
        <v>981.97</v>
      </c>
      <c r="AB174">
        <v>0</v>
      </c>
      <c r="AC174">
        <v>0</v>
      </c>
      <c r="AD174">
        <v>0</v>
      </c>
      <c r="AE174">
        <v>194.45</v>
      </c>
      <c r="AF174">
        <v>0</v>
      </c>
      <c r="AG174">
        <v>0</v>
      </c>
      <c r="AH174">
        <v>0</v>
      </c>
      <c r="AI174">
        <v>5.05</v>
      </c>
      <c r="AJ174">
        <v>1</v>
      </c>
      <c r="AK174">
        <v>1</v>
      </c>
      <c r="AL174">
        <v>1</v>
      </c>
      <c r="AN174">
        <v>1</v>
      </c>
      <c r="AO174">
        <v>0</v>
      </c>
      <c r="AP174">
        <v>0</v>
      </c>
      <c r="AQ174">
        <v>0</v>
      </c>
      <c r="AR174">
        <v>0</v>
      </c>
      <c r="AS174" t="s">
        <v>5</v>
      </c>
      <c r="AT174">
        <v>105</v>
      </c>
      <c r="AU174" t="s">
        <v>5</v>
      </c>
      <c r="AV174">
        <v>0</v>
      </c>
      <c r="AW174">
        <v>1</v>
      </c>
      <c r="AX174">
        <v>-1</v>
      </c>
      <c r="AY174">
        <v>0</v>
      </c>
      <c r="AZ174">
        <v>0</v>
      </c>
      <c r="BA174" t="s">
        <v>5</v>
      </c>
      <c r="BB174">
        <v>0</v>
      </c>
      <c r="BC174">
        <v>0</v>
      </c>
      <c r="BD174">
        <v>0</v>
      </c>
      <c r="BE174">
        <v>0</v>
      </c>
      <c r="BF174">
        <v>0</v>
      </c>
      <c r="BG174">
        <v>0</v>
      </c>
      <c r="BH174">
        <v>0</v>
      </c>
      <c r="BI174">
        <v>0</v>
      </c>
      <c r="BJ174">
        <v>0</v>
      </c>
      <c r="BK174">
        <v>0</v>
      </c>
      <c r="BL174">
        <v>0</v>
      </c>
      <c r="BM174">
        <v>0</v>
      </c>
      <c r="BN174">
        <v>0</v>
      </c>
      <c r="BO174">
        <v>0</v>
      </c>
      <c r="BP174">
        <v>0</v>
      </c>
      <c r="BQ174">
        <v>0</v>
      </c>
      <c r="BR174">
        <v>0</v>
      </c>
      <c r="BS174">
        <v>0</v>
      </c>
      <c r="BT174">
        <v>0</v>
      </c>
      <c r="BU174">
        <v>0</v>
      </c>
      <c r="BV174">
        <v>0</v>
      </c>
      <c r="BW174">
        <v>0</v>
      </c>
      <c r="CX174">
        <f>Y174*Source!I429</f>
        <v>6.3</v>
      </c>
      <c r="CY174">
        <f>AA174</f>
        <v>981.97</v>
      </c>
      <c r="CZ174">
        <f>AE174</f>
        <v>194.45</v>
      </c>
      <c r="DA174">
        <f>AI174</f>
        <v>5.05</v>
      </c>
      <c r="DB174">
        <f t="shared" si="16"/>
        <v>20417.3</v>
      </c>
      <c r="DC174">
        <f t="shared" si="17"/>
        <v>0</v>
      </c>
    </row>
    <row r="175" spans="1:107" x14ac:dyDescent="0.2">
      <c r="A175">
        <f>ROW(Source!A429)</f>
        <v>429</v>
      </c>
      <c r="B175">
        <v>47538294</v>
      </c>
      <c r="C175">
        <v>47539382</v>
      </c>
      <c r="D175">
        <v>44523914</v>
      </c>
      <c r="E175">
        <v>1</v>
      </c>
      <c r="F175">
        <v>1</v>
      </c>
      <c r="G175">
        <v>1</v>
      </c>
      <c r="H175">
        <v>3</v>
      </c>
      <c r="I175" t="s">
        <v>307</v>
      </c>
      <c r="J175" t="s">
        <v>309</v>
      </c>
      <c r="K175" t="s">
        <v>308</v>
      </c>
      <c r="L175">
        <v>1348</v>
      </c>
      <c r="N175">
        <v>1009</v>
      </c>
      <c r="O175" t="s">
        <v>28</v>
      </c>
      <c r="P175" t="s">
        <v>28</v>
      </c>
      <c r="Q175">
        <v>1000</v>
      </c>
      <c r="W175">
        <v>0</v>
      </c>
      <c r="X175">
        <v>288897855</v>
      </c>
      <c r="Y175">
        <v>1.2</v>
      </c>
      <c r="AA175">
        <v>53586.16</v>
      </c>
      <c r="AB175">
        <v>0</v>
      </c>
      <c r="AC175">
        <v>0</v>
      </c>
      <c r="AD175">
        <v>0</v>
      </c>
      <c r="AE175">
        <v>7340.57</v>
      </c>
      <c r="AF175">
        <v>0</v>
      </c>
      <c r="AG175">
        <v>0</v>
      </c>
      <c r="AH175">
        <v>0</v>
      </c>
      <c r="AI175">
        <v>7.3</v>
      </c>
      <c r="AJ175">
        <v>1</v>
      </c>
      <c r="AK175">
        <v>1</v>
      </c>
      <c r="AL175">
        <v>1</v>
      </c>
      <c r="AN175">
        <v>1</v>
      </c>
      <c r="AO175">
        <v>0</v>
      </c>
      <c r="AP175">
        <v>0</v>
      </c>
      <c r="AQ175">
        <v>0</v>
      </c>
      <c r="AR175">
        <v>0</v>
      </c>
      <c r="AS175" t="s">
        <v>5</v>
      </c>
      <c r="AT175">
        <v>1.2</v>
      </c>
      <c r="AU175" t="s">
        <v>5</v>
      </c>
      <c r="AV175">
        <v>0</v>
      </c>
      <c r="AW175">
        <v>1</v>
      </c>
      <c r="AX175">
        <v>-1</v>
      </c>
      <c r="AY175">
        <v>0</v>
      </c>
      <c r="AZ175">
        <v>0</v>
      </c>
      <c r="BA175" t="s">
        <v>5</v>
      </c>
      <c r="BB175">
        <v>0</v>
      </c>
      <c r="BC175">
        <v>0</v>
      </c>
      <c r="BD175">
        <v>0</v>
      </c>
      <c r="BE175">
        <v>0</v>
      </c>
      <c r="BF175">
        <v>0</v>
      </c>
      <c r="BG175">
        <v>0</v>
      </c>
      <c r="BH175">
        <v>0</v>
      </c>
      <c r="BI175">
        <v>0</v>
      </c>
      <c r="BJ175">
        <v>0</v>
      </c>
      <c r="BK175">
        <v>0</v>
      </c>
      <c r="BL175">
        <v>0</v>
      </c>
      <c r="BM175">
        <v>0</v>
      </c>
      <c r="BN175">
        <v>0</v>
      </c>
      <c r="BO175">
        <v>0</v>
      </c>
      <c r="BP175">
        <v>0</v>
      </c>
      <c r="BQ175">
        <v>0</v>
      </c>
      <c r="BR175">
        <v>0</v>
      </c>
      <c r="BS175">
        <v>0</v>
      </c>
      <c r="BT175">
        <v>0</v>
      </c>
      <c r="BU175">
        <v>0</v>
      </c>
      <c r="BV175">
        <v>0</v>
      </c>
      <c r="BW175">
        <v>0</v>
      </c>
      <c r="CX175">
        <f>Y175*Source!I429</f>
        <v>7.1999999999999995E-2</v>
      </c>
      <c r="CY175">
        <f>AA175</f>
        <v>53586.16</v>
      </c>
      <c r="CZ175">
        <f>AE175</f>
        <v>7340.57</v>
      </c>
      <c r="DA175">
        <f>AI175</f>
        <v>7.3</v>
      </c>
      <c r="DB175">
        <f t="shared" si="16"/>
        <v>8808.7000000000007</v>
      </c>
      <c r="DC175">
        <f t="shared" si="17"/>
        <v>0</v>
      </c>
    </row>
    <row r="176" spans="1:107" x14ac:dyDescent="0.2">
      <c r="A176">
        <f>ROW(Source!A469)</f>
        <v>469</v>
      </c>
      <c r="B176">
        <v>47538294</v>
      </c>
      <c r="C176">
        <v>47539424</v>
      </c>
      <c r="D176">
        <v>44457569</v>
      </c>
      <c r="E176">
        <v>52</v>
      </c>
      <c r="F176">
        <v>1</v>
      </c>
      <c r="G176">
        <v>1</v>
      </c>
      <c r="H176">
        <v>1</v>
      </c>
      <c r="I176" t="s">
        <v>609</v>
      </c>
      <c r="J176" t="s">
        <v>5</v>
      </c>
      <c r="K176" t="s">
        <v>610</v>
      </c>
      <c r="L176">
        <v>1191</v>
      </c>
      <c r="N176">
        <v>1013</v>
      </c>
      <c r="O176" t="s">
        <v>413</v>
      </c>
      <c r="P176" t="s">
        <v>413</v>
      </c>
      <c r="Q176">
        <v>1</v>
      </c>
      <c r="W176">
        <v>0</v>
      </c>
      <c r="X176">
        <v>-576067263</v>
      </c>
      <c r="Y176">
        <v>1.03</v>
      </c>
      <c r="AA176">
        <v>0</v>
      </c>
      <c r="AB176">
        <v>0</v>
      </c>
      <c r="AC176">
        <v>0</v>
      </c>
      <c r="AD176">
        <v>7.19</v>
      </c>
      <c r="AE176">
        <v>0</v>
      </c>
      <c r="AF176">
        <v>0</v>
      </c>
      <c r="AG176">
        <v>0</v>
      </c>
      <c r="AH176">
        <v>7.19</v>
      </c>
      <c r="AI176">
        <v>1</v>
      </c>
      <c r="AJ176">
        <v>1</v>
      </c>
      <c r="AK176">
        <v>1</v>
      </c>
      <c r="AL176">
        <v>1</v>
      </c>
      <c r="AN176">
        <v>0</v>
      </c>
      <c r="AO176">
        <v>1</v>
      </c>
      <c r="AP176">
        <v>0</v>
      </c>
      <c r="AQ176">
        <v>0</v>
      </c>
      <c r="AR176">
        <v>0</v>
      </c>
      <c r="AS176" t="s">
        <v>5</v>
      </c>
      <c r="AT176">
        <v>1.03</v>
      </c>
      <c r="AU176" t="s">
        <v>5</v>
      </c>
      <c r="AV176">
        <v>1</v>
      </c>
      <c r="AW176">
        <v>2</v>
      </c>
      <c r="AX176">
        <v>47539427</v>
      </c>
      <c r="AY176">
        <v>1</v>
      </c>
      <c r="AZ176">
        <v>0</v>
      </c>
      <c r="BA176">
        <v>172</v>
      </c>
      <c r="BB176">
        <v>0</v>
      </c>
      <c r="BC176">
        <v>0</v>
      </c>
      <c r="BD176">
        <v>0</v>
      </c>
      <c r="BE176">
        <v>0</v>
      </c>
      <c r="BF176">
        <v>0</v>
      </c>
      <c r="BG176">
        <v>0</v>
      </c>
      <c r="BH176">
        <v>0</v>
      </c>
      <c r="BI176">
        <v>0</v>
      </c>
      <c r="BJ176">
        <v>0</v>
      </c>
      <c r="BK176">
        <v>0</v>
      </c>
      <c r="BL176">
        <v>0</v>
      </c>
      <c r="BM176">
        <v>0</v>
      </c>
      <c r="BN176">
        <v>0</v>
      </c>
      <c r="BO176">
        <v>0</v>
      </c>
      <c r="BP176">
        <v>0</v>
      </c>
      <c r="BQ176">
        <v>0</v>
      </c>
      <c r="BR176">
        <v>0</v>
      </c>
      <c r="BS176">
        <v>0</v>
      </c>
      <c r="BT176">
        <v>0</v>
      </c>
      <c r="BU176">
        <v>0</v>
      </c>
      <c r="BV176">
        <v>0</v>
      </c>
      <c r="BW176">
        <v>0</v>
      </c>
      <c r="CX176">
        <f>Y176*Source!I469</f>
        <v>0</v>
      </c>
      <c r="CY176">
        <f>AD176</f>
        <v>7.19</v>
      </c>
      <c r="CZ176">
        <f>AH176</f>
        <v>7.19</v>
      </c>
      <c r="DA176">
        <f>AL176</f>
        <v>1</v>
      </c>
      <c r="DB176">
        <f t="shared" si="16"/>
        <v>7.4</v>
      </c>
      <c r="DC176">
        <f t="shared" si="17"/>
        <v>0</v>
      </c>
    </row>
    <row r="177" spans="1:107" x14ac:dyDescent="0.2">
      <c r="A177">
        <f>ROW(Source!A469)</f>
        <v>469</v>
      </c>
      <c r="B177">
        <v>47538294</v>
      </c>
      <c r="C177">
        <v>47539424</v>
      </c>
      <c r="D177">
        <v>44475749</v>
      </c>
      <c r="E177">
        <v>1</v>
      </c>
      <c r="F177">
        <v>1</v>
      </c>
      <c r="G177">
        <v>1</v>
      </c>
      <c r="H177">
        <v>3</v>
      </c>
      <c r="I177" t="s">
        <v>611</v>
      </c>
      <c r="J177" t="s">
        <v>612</v>
      </c>
      <c r="K177" t="s">
        <v>613</v>
      </c>
      <c r="L177">
        <v>1425</v>
      </c>
      <c r="N177">
        <v>1013</v>
      </c>
      <c r="O177" t="s">
        <v>101</v>
      </c>
      <c r="P177" t="s">
        <v>101</v>
      </c>
      <c r="Q177">
        <v>1</v>
      </c>
      <c r="W177">
        <v>0</v>
      </c>
      <c r="X177">
        <v>-980429561</v>
      </c>
      <c r="Y177">
        <v>0.2</v>
      </c>
      <c r="AA177">
        <v>463.3</v>
      </c>
      <c r="AB177">
        <v>0</v>
      </c>
      <c r="AC177">
        <v>0</v>
      </c>
      <c r="AD177">
        <v>0</v>
      </c>
      <c r="AE177">
        <v>82</v>
      </c>
      <c r="AF177">
        <v>0</v>
      </c>
      <c r="AG177">
        <v>0</v>
      </c>
      <c r="AH177">
        <v>0</v>
      </c>
      <c r="AI177">
        <v>5.65</v>
      </c>
      <c r="AJ177">
        <v>1</v>
      </c>
      <c r="AK177">
        <v>1</v>
      </c>
      <c r="AL177">
        <v>1</v>
      </c>
      <c r="AN177">
        <v>0</v>
      </c>
      <c r="AO177">
        <v>1</v>
      </c>
      <c r="AP177">
        <v>0</v>
      </c>
      <c r="AQ177">
        <v>0</v>
      </c>
      <c r="AR177">
        <v>0</v>
      </c>
      <c r="AS177" t="s">
        <v>5</v>
      </c>
      <c r="AT177">
        <v>0.2</v>
      </c>
      <c r="AU177" t="s">
        <v>5</v>
      </c>
      <c r="AV177">
        <v>0</v>
      </c>
      <c r="AW177">
        <v>2</v>
      </c>
      <c r="AX177">
        <v>47539428</v>
      </c>
      <c r="AY177">
        <v>1</v>
      </c>
      <c r="AZ177">
        <v>0</v>
      </c>
      <c r="BA177">
        <v>173</v>
      </c>
      <c r="BB177">
        <v>0</v>
      </c>
      <c r="BC177">
        <v>0</v>
      </c>
      <c r="BD177">
        <v>0</v>
      </c>
      <c r="BE177">
        <v>0</v>
      </c>
      <c r="BF177">
        <v>0</v>
      </c>
      <c r="BG177">
        <v>0</v>
      </c>
      <c r="BH177">
        <v>0</v>
      </c>
      <c r="BI177">
        <v>0</v>
      </c>
      <c r="BJ177">
        <v>0</v>
      </c>
      <c r="BK177">
        <v>0</v>
      </c>
      <c r="BL177">
        <v>0</v>
      </c>
      <c r="BM177">
        <v>0</v>
      </c>
      <c r="BN177">
        <v>0</v>
      </c>
      <c r="BO177">
        <v>0</v>
      </c>
      <c r="BP177">
        <v>0</v>
      </c>
      <c r="BQ177">
        <v>0</v>
      </c>
      <c r="BR177">
        <v>0</v>
      </c>
      <c r="BS177">
        <v>0</v>
      </c>
      <c r="BT177">
        <v>0</v>
      </c>
      <c r="BU177">
        <v>0</v>
      </c>
      <c r="BV177">
        <v>0</v>
      </c>
      <c r="BW177">
        <v>0</v>
      </c>
      <c r="CX177">
        <f>Y177*Source!I469</f>
        <v>0</v>
      </c>
      <c r="CY177">
        <f>AA177</f>
        <v>463.3</v>
      </c>
      <c r="CZ177">
        <f>AE177</f>
        <v>82</v>
      </c>
      <c r="DA177">
        <f>AI177</f>
        <v>5.65</v>
      </c>
      <c r="DB177">
        <f t="shared" si="16"/>
        <v>16.399999999999999</v>
      </c>
      <c r="DC177">
        <f t="shared" si="17"/>
        <v>0</v>
      </c>
    </row>
  </sheetData>
  <printOptions gridLines="1"/>
  <pageMargins left="0.75" right="0.75" top="1" bottom="1" header="0.5" footer="0.5"/>
  <headerFooter alignWithMargins="0">
    <oddHeader>&amp;A</oddHeader>
    <oddFooter>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173"/>
  <sheetViews>
    <sheetView workbookViewId="0"/>
  </sheetViews>
  <sheetFormatPr defaultColWidth="9.140625" defaultRowHeight="12.75" x14ac:dyDescent="0.2"/>
  <cols>
    <col min="1" max="256" width="9.140625" customWidth="1"/>
  </cols>
  <sheetData>
    <row r="1" spans="1:44" x14ac:dyDescent="0.2">
      <c r="A1">
        <f>ROW(Source!A32)</f>
        <v>32</v>
      </c>
      <c r="B1">
        <v>47539058</v>
      </c>
      <c r="C1">
        <v>47539054</v>
      </c>
      <c r="D1">
        <v>44457660</v>
      </c>
      <c r="E1">
        <v>52</v>
      </c>
      <c r="F1">
        <v>1</v>
      </c>
      <c r="G1">
        <v>1</v>
      </c>
      <c r="H1">
        <v>1</v>
      </c>
      <c r="I1" t="s">
        <v>411</v>
      </c>
      <c r="J1" t="s">
        <v>5</v>
      </c>
      <c r="K1" t="s">
        <v>412</v>
      </c>
      <c r="L1">
        <v>1191</v>
      </c>
      <c r="N1">
        <v>1013</v>
      </c>
      <c r="O1" t="s">
        <v>413</v>
      </c>
      <c r="P1" t="s">
        <v>413</v>
      </c>
      <c r="Q1">
        <v>1</v>
      </c>
      <c r="X1">
        <v>34.51</v>
      </c>
      <c r="Y1">
        <v>0</v>
      </c>
      <c r="Z1">
        <v>0</v>
      </c>
      <c r="AA1">
        <v>0</v>
      </c>
      <c r="AB1">
        <v>8.4600000000000009</v>
      </c>
      <c r="AC1">
        <v>0</v>
      </c>
      <c r="AD1">
        <v>1</v>
      </c>
      <c r="AE1">
        <v>1</v>
      </c>
      <c r="AF1" t="s">
        <v>5</v>
      </c>
      <c r="AG1">
        <v>34.51</v>
      </c>
      <c r="AH1">
        <v>2</v>
      </c>
      <c r="AI1">
        <v>47539055</v>
      </c>
      <c r="AJ1">
        <v>1</v>
      </c>
      <c r="AK1">
        <v>0</v>
      </c>
      <c r="AL1">
        <v>0</v>
      </c>
      <c r="AM1">
        <v>0</v>
      </c>
      <c r="AN1">
        <v>0</v>
      </c>
      <c r="AO1">
        <v>0</v>
      </c>
      <c r="AP1">
        <v>0</v>
      </c>
      <c r="AQ1">
        <v>0</v>
      </c>
      <c r="AR1">
        <v>0</v>
      </c>
    </row>
    <row r="2" spans="1:44" x14ac:dyDescent="0.2">
      <c r="A2">
        <f>ROW(Source!A32)</f>
        <v>32</v>
      </c>
      <c r="B2">
        <v>47539059</v>
      </c>
      <c r="C2">
        <v>47539054</v>
      </c>
      <c r="D2">
        <v>44462192</v>
      </c>
      <c r="E2">
        <v>52</v>
      </c>
      <c r="F2">
        <v>1</v>
      </c>
      <c r="G2">
        <v>1</v>
      </c>
      <c r="H2">
        <v>3</v>
      </c>
      <c r="I2" t="s">
        <v>26</v>
      </c>
      <c r="J2" t="s">
        <v>5</v>
      </c>
      <c r="K2" t="s">
        <v>27</v>
      </c>
      <c r="L2">
        <v>1348</v>
      </c>
      <c r="N2">
        <v>1009</v>
      </c>
      <c r="O2" t="s">
        <v>28</v>
      </c>
      <c r="P2" t="s">
        <v>28</v>
      </c>
      <c r="Q2">
        <v>1000</v>
      </c>
      <c r="X2">
        <v>0.35599999999999998</v>
      </c>
      <c r="Y2">
        <v>0</v>
      </c>
      <c r="Z2">
        <v>0</v>
      </c>
      <c r="AA2">
        <v>0</v>
      </c>
      <c r="AB2">
        <v>0</v>
      </c>
      <c r="AC2">
        <v>0</v>
      </c>
      <c r="AD2">
        <v>0</v>
      </c>
      <c r="AE2">
        <v>0</v>
      </c>
      <c r="AF2" t="s">
        <v>5</v>
      </c>
      <c r="AG2">
        <v>0.35599999999999998</v>
      </c>
      <c r="AH2">
        <v>2</v>
      </c>
      <c r="AI2">
        <v>47539056</v>
      </c>
      <c r="AJ2">
        <v>2</v>
      </c>
      <c r="AK2">
        <v>0</v>
      </c>
      <c r="AL2">
        <v>0</v>
      </c>
      <c r="AM2">
        <v>0</v>
      </c>
      <c r="AN2">
        <v>0</v>
      </c>
      <c r="AO2">
        <v>0</v>
      </c>
      <c r="AP2">
        <v>0</v>
      </c>
      <c r="AQ2">
        <v>0</v>
      </c>
      <c r="AR2">
        <v>0</v>
      </c>
    </row>
    <row r="3" spans="1:44" x14ac:dyDescent="0.2">
      <c r="A3">
        <f>ROW(Source!A32)</f>
        <v>32</v>
      </c>
      <c r="B3">
        <v>47539060</v>
      </c>
      <c r="C3">
        <v>47539054</v>
      </c>
      <c r="D3">
        <v>44462193</v>
      </c>
      <c r="E3">
        <v>52</v>
      </c>
      <c r="F3">
        <v>1</v>
      </c>
      <c r="G3">
        <v>1</v>
      </c>
      <c r="H3">
        <v>3</v>
      </c>
      <c r="I3" t="s">
        <v>30</v>
      </c>
      <c r="J3" t="s">
        <v>5</v>
      </c>
      <c r="K3" t="s">
        <v>31</v>
      </c>
      <c r="L3">
        <v>1348</v>
      </c>
      <c r="N3">
        <v>1009</v>
      </c>
      <c r="O3" t="s">
        <v>28</v>
      </c>
      <c r="P3" t="s">
        <v>28</v>
      </c>
      <c r="Q3">
        <v>1000</v>
      </c>
      <c r="X3">
        <v>0.35599999999999998</v>
      </c>
      <c r="Y3">
        <v>0</v>
      </c>
      <c r="Z3">
        <v>0</v>
      </c>
      <c r="AA3">
        <v>0</v>
      </c>
      <c r="AB3">
        <v>0</v>
      </c>
      <c r="AC3">
        <v>0</v>
      </c>
      <c r="AD3">
        <v>0</v>
      </c>
      <c r="AE3">
        <v>0</v>
      </c>
      <c r="AF3" t="s">
        <v>5</v>
      </c>
      <c r="AG3">
        <v>0.35599999999999998</v>
      </c>
      <c r="AH3">
        <v>2</v>
      </c>
      <c r="AI3">
        <v>47539057</v>
      </c>
      <c r="AJ3">
        <v>3</v>
      </c>
      <c r="AK3">
        <v>0</v>
      </c>
      <c r="AL3">
        <v>0</v>
      </c>
      <c r="AM3">
        <v>0</v>
      </c>
      <c r="AN3">
        <v>0</v>
      </c>
      <c r="AO3">
        <v>0</v>
      </c>
      <c r="AP3">
        <v>0</v>
      </c>
      <c r="AQ3">
        <v>0</v>
      </c>
      <c r="AR3">
        <v>0</v>
      </c>
    </row>
    <row r="4" spans="1:44" x14ac:dyDescent="0.2">
      <c r="A4">
        <f>ROW(Source!A70)</f>
        <v>70</v>
      </c>
      <c r="B4">
        <v>47539068</v>
      </c>
      <c r="C4">
        <v>47539063</v>
      </c>
      <c r="D4">
        <v>46074345</v>
      </c>
      <c r="E4">
        <v>28876687</v>
      </c>
      <c r="F4">
        <v>1</v>
      </c>
      <c r="G4">
        <v>1</v>
      </c>
      <c r="H4">
        <v>1</v>
      </c>
      <c r="I4" t="s">
        <v>414</v>
      </c>
      <c r="J4" t="s">
        <v>5</v>
      </c>
      <c r="K4" t="s">
        <v>415</v>
      </c>
      <c r="L4">
        <v>1191</v>
      </c>
      <c r="N4">
        <v>1013</v>
      </c>
      <c r="O4" t="s">
        <v>413</v>
      </c>
      <c r="P4" t="s">
        <v>413</v>
      </c>
      <c r="Q4">
        <v>1</v>
      </c>
      <c r="X4">
        <v>29.3</v>
      </c>
      <c r="Y4">
        <v>0</v>
      </c>
      <c r="Z4">
        <v>0</v>
      </c>
      <c r="AA4">
        <v>0</v>
      </c>
      <c r="AB4">
        <v>7.56</v>
      </c>
      <c r="AC4">
        <v>0</v>
      </c>
      <c r="AD4">
        <v>1</v>
      </c>
      <c r="AE4">
        <v>1</v>
      </c>
      <c r="AF4" t="s">
        <v>5</v>
      </c>
      <c r="AG4">
        <v>29.3</v>
      </c>
      <c r="AH4">
        <v>2</v>
      </c>
      <c r="AI4">
        <v>47539064</v>
      </c>
      <c r="AJ4">
        <v>4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</row>
    <row r="5" spans="1:44" x14ac:dyDescent="0.2">
      <c r="A5">
        <f>ROW(Source!A70)</f>
        <v>70</v>
      </c>
      <c r="B5">
        <v>47539069</v>
      </c>
      <c r="C5">
        <v>47539063</v>
      </c>
      <c r="D5">
        <v>46074779</v>
      </c>
      <c r="E5">
        <v>28876687</v>
      </c>
      <c r="F5">
        <v>1</v>
      </c>
      <c r="G5">
        <v>1</v>
      </c>
      <c r="H5">
        <v>1</v>
      </c>
      <c r="I5" t="s">
        <v>416</v>
      </c>
      <c r="J5" t="s">
        <v>5</v>
      </c>
      <c r="K5" t="s">
        <v>417</v>
      </c>
      <c r="L5">
        <v>1191</v>
      </c>
      <c r="N5">
        <v>1013</v>
      </c>
      <c r="O5" t="s">
        <v>413</v>
      </c>
      <c r="P5" t="s">
        <v>413</v>
      </c>
      <c r="Q5">
        <v>1</v>
      </c>
      <c r="X5">
        <v>6.84</v>
      </c>
      <c r="Y5">
        <v>0</v>
      </c>
      <c r="Z5">
        <v>0</v>
      </c>
      <c r="AA5">
        <v>0</v>
      </c>
      <c r="AB5">
        <v>0</v>
      </c>
      <c r="AC5">
        <v>0</v>
      </c>
      <c r="AD5">
        <v>1</v>
      </c>
      <c r="AE5">
        <v>2</v>
      </c>
      <c r="AF5" t="s">
        <v>5</v>
      </c>
      <c r="AG5">
        <v>6.84</v>
      </c>
      <c r="AH5">
        <v>2</v>
      </c>
      <c r="AI5">
        <v>47539065</v>
      </c>
      <c r="AJ5">
        <v>5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</row>
    <row r="6" spans="1:44" x14ac:dyDescent="0.2">
      <c r="A6">
        <f>ROW(Source!A70)</f>
        <v>70</v>
      </c>
      <c r="B6">
        <v>47539070</v>
      </c>
      <c r="C6">
        <v>47539063</v>
      </c>
      <c r="D6">
        <v>46231824</v>
      </c>
      <c r="E6">
        <v>1</v>
      </c>
      <c r="F6">
        <v>1</v>
      </c>
      <c r="G6">
        <v>1</v>
      </c>
      <c r="H6">
        <v>2</v>
      </c>
      <c r="I6" t="s">
        <v>418</v>
      </c>
      <c r="J6" t="s">
        <v>419</v>
      </c>
      <c r="K6" t="s">
        <v>420</v>
      </c>
      <c r="L6">
        <v>1368</v>
      </c>
      <c r="N6">
        <v>1011</v>
      </c>
      <c r="O6" t="s">
        <v>421</v>
      </c>
      <c r="P6" t="s">
        <v>421</v>
      </c>
      <c r="Q6">
        <v>1</v>
      </c>
      <c r="X6">
        <v>6.84</v>
      </c>
      <c r="Y6">
        <v>0</v>
      </c>
      <c r="Z6">
        <v>31.26</v>
      </c>
      <c r="AA6">
        <v>13.5</v>
      </c>
      <c r="AB6">
        <v>0</v>
      </c>
      <c r="AC6">
        <v>0</v>
      </c>
      <c r="AD6">
        <v>1</v>
      </c>
      <c r="AE6">
        <v>0</v>
      </c>
      <c r="AF6" t="s">
        <v>5</v>
      </c>
      <c r="AG6">
        <v>6.84</v>
      </c>
      <c r="AH6">
        <v>2</v>
      </c>
      <c r="AI6">
        <v>47539066</v>
      </c>
      <c r="AJ6">
        <v>6</v>
      </c>
      <c r="AK6">
        <v>0</v>
      </c>
      <c r="AL6">
        <v>0</v>
      </c>
      <c r="AM6">
        <v>0</v>
      </c>
      <c r="AN6">
        <v>0</v>
      </c>
      <c r="AO6">
        <v>0</v>
      </c>
      <c r="AP6">
        <v>0</v>
      </c>
      <c r="AQ6">
        <v>0</v>
      </c>
      <c r="AR6">
        <v>0</v>
      </c>
    </row>
    <row r="7" spans="1:44" x14ac:dyDescent="0.2">
      <c r="A7">
        <f>ROW(Source!A70)</f>
        <v>70</v>
      </c>
      <c r="B7">
        <v>47539071</v>
      </c>
      <c r="C7">
        <v>47539063</v>
      </c>
      <c r="D7">
        <v>46074828</v>
      </c>
      <c r="E7">
        <v>28876687</v>
      </c>
      <c r="F7">
        <v>1</v>
      </c>
      <c r="G7">
        <v>1</v>
      </c>
      <c r="H7">
        <v>3</v>
      </c>
      <c r="I7" t="s">
        <v>30</v>
      </c>
      <c r="J7" t="s">
        <v>5</v>
      </c>
      <c r="K7" t="s">
        <v>31</v>
      </c>
      <c r="L7">
        <v>1348</v>
      </c>
      <c r="N7">
        <v>1009</v>
      </c>
      <c r="O7" t="s">
        <v>28</v>
      </c>
      <c r="P7" t="s">
        <v>28</v>
      </c>
      <c r="Q7">
        <v>1000</v>
      </c>
      <c r="X7">
        <v>3.58</v>
      </c>
      <c r="Y7">
        <v>0</v>
      </c>
      <c r="Z7">
        <v>0</v>
      </c>
      <c r="AA7">
        <v>0</v>
      </c>
      <c r="AB7">
        <v>0</v>
      </c>
      <c r="AC7">
        <v>0</v>
      </c>
      <c r="AD7">
        <v>0</v>
      </c>
      <c r="AE7">
        <v>0</v>
      </c>
      <c r="AF7" t="s">
        <v>5</v>
      </c>
      <c r="AG7">
        <v>3.58</v>
      </c>
      <c r="AH7">
        <v>2</v>
      </c>
      <c r="AI7">
        <v>47539067</v>
      </c>
      <c r="AJ7">
        <v>7</v>
      </c>
      <c r="AK7">
        <v>0</v>
      </c>
      <c r="AL7">
        <v>0</v>
      </c>
      <c r="AM7">
        <v>0</v>
      </c>
      <c r="AN7">
        <v>0</v>
      </c>
      <c r="AO7">
        <v>0</v>
      </c>
      <c r="AP7">
        <v>0</v>
      </c>
      <c r="AQ7">
        <v>0</v>
      </c>
      <c r="AR7">
        <v>0</v>
      </c>
    </row>
    <row r="8" spans="1:44" x14ac:dyDescent="0.2">
      <c r="A8">
        <f>ROW(Source!A107)</f>
        <v>107</v>
      </c>
      <c r="B8">
        <v>47539080</v>
      </c>
      <c r="C8">
        <v>47539073</v>
      </c>
      <c r="D8">
        <v>46074405</v>
      </c>
      <c r="E8">
        <v>28876687</v>
      </c>
      <c r="F8">
        <v>1</v>
      </c>
      <c r="G8">
        <v>1</v>
      </c>
      <c r="H8">
        <v>1</v>
      </c>
      <c r="I8" t="s">
        <v>422</v>
      </c>
      <c r="J8" t="s">
        <v>5</v>
      </c>
      <c r="K8" t="s">
        <v>423</v>
      </c>
      <c r="L8">
        <v>1191</v>
      </c>
      <c r="N8">
        <v>1013</v>
      </c>
      <c r="O8" t="s">
        <v>413</v>
      </c>
      <c r="P8" t="s">
        <v>413</v>
      </c>
      <c r="Q8">
        <v>1</v>
      </c>
      <c r="X8">
        <v>128.72999999999999</v>
      </c>
      <c r="Y8">
        <v>0</v>
      </c>
      <c r="Z8">
        <v>0</v>
      </c>
      <c r="AA8">
        <v>0</v>
      </c>
      <c r="AB8">
        <v>8.17</v>
      </c>
      <c r="AC8">
        <v>0</v>
      </c>
      <c r="AD8">
        <v>1</v>
      </c>
      <c r="AE8">
        <v>1</v>
      </c>
      <c r="AF8" t="s">
        <v>5</v>
      </c>
      <c r="AG8">
        <v>128.72999999999999</v>
      </c>
      <c r="AH8">
        <v>2</v>
      </c>
      <c r="AI8">
        <v>47539074</v>
      </c>
      <c r="AJ8">
        <v>8</v>
      </c>
      <c r="AK8">
        <v>0</v>
      </c>
      <c r="AL8">
        <v>0</v>
      </c>
      <c r="AM8">
        <v>0</v>
      </c>
      <c r="AN8">
        <v>0</v>
      </c>
      <c r="AO8">
        <v>0</v>
      </c>
      <c r="AP8">
        <v>0</v>
      </c>
      <c r="AQ8">
        <v>0</v>
      </c>
      <c r="AR8">
        <v>0</v>
      </c>
    </row>
    <row r="9" spans="1:44" x14ac:dyDescent="0.2">
      <c r="A9">
        <f>ROW(Source!A107)</f>
        <v>107</v>
      </c>
      <c r="B9">
        <v>47539081</v>
      </c>
      <c r="C9">
        <v>47539073</v>
      </c>
      <c r="D9">
        <v>46074779</v>
      </c>
      <c r="E9">
        <v>28876687</v>
      </c>
      <c r="F9">
        <v>1</v>
      </c>
      <c r="G9">
        <v>1</v>
      </c>
      <c r="H9">
        <v>1</v>
      </c>
      <c r="I9" t="s">
        <v>416</v>
      </c>
      <c r="J9" t="s">
        <v>5</v>
      </c>
      <c r="K9" t="s">
        <v>417</v>
      </c>
      <c r="L9">
        <v>1191</v>
      </c>
      <c r="N9">
        <v>1013</v>
      </c>
      <c r="O9" t="s">
        <v>413</v>
      </c>
      <c r="P9" t="s">
        <v>413</v>
      </c>
      <c r="Q9">
        <v>1</v>
      </c>
      <c r="X9">
        <v>0.7</v>
      </c>
      <c r="Y9">
        <v>0</v>
      </c>
      <c r="Z9">
        <v>0</v>
      </c>
      <c r="AA9">
        <v>0</v>
      </c>
      <c r="AB9">
        <v>0</v>
      </c>
      <c r="AC9">
        <v>0</v>
      </c>
      <c r="AD9">
        <v>1</v>
      </c>
      <c r="AE9">
        <v>2</v>
      </c>
      <c r="AF9" t="s">
        <v>5</v>
      </c>
      <c r="AG9">
        <v>0.7</v>
      </c>
      <c r="AH9">
        <v>2</v>
      </c>
      <c r="AI9">
        <v>47539075</v>
      </c>
      <c r="AJ9">
        <v>9</v>
      </c>
      <c r="AK9">
        <v>0</v>
      </c>
      <c r="AL9">
        <v>0</v>
      </c>
      <c r="AM9">
        <v>0</v>
      </c>
      <c r="AN9">
        <v>0</v>
      </c>
      <c r="AO9">
        <v>0</v>
      </c>
      <c r="AP9">
        <v>0</v>
      </c>
      <c r="AQ9">
        <v>0</v>
      </c>
      <c r="AR9">
        <v>0</v>
      </c>
    </row>
    <row r="10" spans="1:44" x14ac:dyDescent="0.2">
      <c r="A10">
        <f>ROW(Source!A107)</f>
        <v>107</v>
      </c>
      <c r="B10">
        <v>47539082</v>
      </c>
      <c r="C10">
        <v>47539073</v>
      </c>
      <c r="D10">
        <v>46231824</v>
      </c>
      <c r="E10">
        <v>1</v>
      </c>
      <c r="F10">
        <v>1</v>
      </c>
      <c r="G10">
        <v>1</v>
      </c>
      <c r="H10">
        <v>2</v>
      </c>
      <c r="I10" t="s">
        <v>418</v>
      </c>
      <c r="J10" t="s">
        <v>419</v>
      </c>
      <c r="K10" t="s">
        <v>420</v>
      </c>
      <c r="L10">
        <v>1368</v>
      </c>
      <c r="N10">
        <v>1011</v>
      </c>
      <c r="O10" t="s">
        <v>421</v>
      </c>
      <c r="P10" t="s">
        <v>421</v>
      </c>
      <c r="Q10">
        <v>1</v>
      </c>
      <c r="X10">
        <v>0.7</v>
      </c>
      <c r="Y10">
        <v>0</v>
      </c>
      <c r="Z10">
        <v>31.26</v>
      </c>
      <c r="AA10">
        <v>13.5</v>
      </c>
      <c r="AB10">
        <v>0</v>
      </c>
      <c r="AC10">
        <v>0</v>
      </c>
      <c r="AD10">
        <v>1</v>
      </c>
      <c r="AE10">
        <v>0</v>
      </c>
      <c r="AF10" t="s">
        <v>5</v>
      </c>
      <c r="AG10">
        <v>0.7</v>
      </c>
      <c r="AH10">
        <v>2</v>
      </c>
      <c r="AI10">
        <v>47539076</v>
      </c>
      <c r="AJ10">
        <v>10</v>
      </c>
      <c r="AK10">
        <v>0</v>
      </c>
      <c r="AL10">
        <v>0</v>
      </c>
      <c r="AM10">
        <v>0</v>
      </c>
      <c r="AN10">
        <v>0</v>
      </c>
      <c r="AO10">
        <v>0</v>
      </c>
      <c r="AP10">
        <v>0</v>
      </c>
      <c r="AQ10">
        <v>0</v>
      </c>
      <c r="AR10">
        <v>0</v>
      </c>
    </row>
    <row r="11" spans="1:44" x14ac:dyDescent="0.2">
      <c r="A11">
        <f>ROW(Source!A107)</f>
        <v>107</v>
      </c>
      <c r="B11">
        <v>47539083</v>
      </c>
      <c r="C11">
        <v>47539073</v>
      </c>
      <c r="D11">
        <v>46232804</v>
      </c>
      <c r="E11">
        <v>1</v>
      </c>
      <c r="F11">
        <v>1</v>
      </c>
      <c r="G11">
        <v>1</v>
      </c>
      <c r="H11">
        <v>2</v>
      </c>
      <c r="I11" t="s">
        <v>424</v>
      </c>
      <c r="J11" t="s">
        <v>425</v>
      </c>
      <c r="K11" t="s">
        <v>426</v>
      </c>
      <c r="L11">
        <v>1368</v>
      </c>
      <c r="N11">
        <v>1011</v>
      </c>
      <c r="O11" t="s">
        <v>421</v>
      </c>
      <c r="P11" t="s">
        <v>421</v>
      </c>
      <c r="Q11">
        <v>1</v>
      </c>
      <c r="X11">
        <v>1.45</v>
      </c>
      <c r="Y11">
        <v>0</v>
      </c>
      <c r="Z11">
        <v>48.81</v>
      </c>
      <c r="AA11">
        <v>0</v>
      </c>
      <c r="AB11">
        <v>0</v>
      </c>
      <c r="AC11">
        <v>0</v>
      </c>
      <c r="AD11">
        <v>1</v>
      </c>
      <c r="AE11">
        <v>0</v>
      </c>
      <c r="AF11" t="s">
        <v>5</v>
      </c>
      <c r="AG11">
        <v>1.45</v>
      </c>
      <c r="AH11">
        <v>2</v>
      </c>
      <c r="AI11">
        <v>47539077</v>
      </c>
      <c r="AJ11">
        <v>11</v>
      </c>
      <c r="AK11">
        <v>0</v>
      </c>
      <c r="AL11">
        <v>0</v>
      </c>
      <c r="AM11">
        <v>0</v>
      </c>
      <c r="AN11">
        <v>0</v>
      </c>
      <c r="AO11">
        <v>0</v>
      </c>
      <c r="AP11">
        <v>0</v>
      </c>
      <c r="AQ11">
        <v>0</v>
      </c>
      <c r="AR11">
        <v>0</v>
      </c>
    </row>
    <row r="12" spans="1:44" x14ac:dyDescent="0.2">
      <c r="A12">
        <f>ROW(Source!A107)</f>
        <v>107</v>
      </c>
      <c r="B12">
        <v>47539084</v>
      </c>
      <c r="C12">
        <v>47539073</v>
      </c>
      <c r="D12">
        <v>46233241</v>
      </c>
      <c r="E12">
        <v>1</v>
      </c>
      <c r="F12">
        <v>1</v>
      </c>
      <c r="G12">
        <v>1</v>
      </c>
      <c r="H12">
        <v>2</v>
      </c>
      <c r="I12" t="s">
        <v>427</v>
      </c>
      <c r="J12" t="s">
        <v>428</v>
      </c>
      <c r="K12" t="s">
        <v>429</v>
      </c>
      <c r="L12">
        <v>1368</v>
      </c>
      <c r="N12">
        <v>1011</v>
      </c>
      <c r="O12" t="s">
        <v>421</v>
      </c>
      <c r="P12" t="s">
        <v>421</v>
      </c>
      <c r="Q12">
        <v>1</v>
      </c>
      <c r="X12">
        <v>2.89</v>
      </c>
      <c r="Y12">
        <v>0</v>
      </c>
      <c r="Z12">
        <v>1.53</v>
      </c>
      <c r="AA12">
        <v>0</v>
      </c>
      <c r="AB12">
        <v>0</v>
      </c>
      <c r="AC12">
        <v>0</v>
      </c>
      <c r="AD12">
        <v>1</v>
      </c>
      <c r="AE12">
        <v>0</v>
      </c>
      <c r="AF12" t="s">
        <v>5</v>
      </c>
      <c r="AG12">
        <v>2.89</v>
      </c>
      <c r="AH12">
        <v>2</v>
      </c>
      <c r="AI12">
        <v>47539078</v>
      </c>
      <c r="AJ12">
        <v>12</v>
      </c>
      <c r="AK12">
        <v>0</v>
      </c>
      <c r="AL12">
        <v>0</v>
      </c>
      <c r="AM12">
        <v>0</v>
      </c>
      <c r="AN12">
        <v>0</v>
      </c>
      <c r="AO12">
        <v>0</v>
      </c>
      <c r="AP12">
        <v>0</v>
      </c>
      <c r="AQ12">
        <v>0</v>
      </c>
      <c r="AR12">
        <v>0</v>
      </c>
    </row>
    <row r="13" spans="1:44" x14ac:dyDescent="0.2">
      <c r="A13">
        <f>ROW(Source!A107)</f>
        <v>107</v>
      </c>
      <c r="B13">
        <v>47539085</v>
      </c>
      <c r="C13">
        <v>47539073</v>
      </c>
      <c r="D13">
        <v>46074828</v>
      </c>
      <c r="E13">
        <v>28876687</v>
      </c>
      <c r="F13">
        <v>1</v>
      </c>
      <c r="G13">
        <v>1</v>
      </c>
      <c r="H13">
        <v>3</v>
      </c>
      <c r="I13" t="s">
        <v>30</v>
      </c>
      <c r="J13" t="s">
        <v>5</v>
      </c>
      <c r="K13" t="s">
        <v>31</v>
      </c>
      <c r="L13">
        <v>1348</v>
      </c>
      <c r="N13">
        <v>1009</v>
      </c>
      <c r="O13" t="s">
        <v>28</v>
      </c>
      <c r="P13" t="s">
        <v>28</v>
      </c>
      <c r="Q13">
        <v>1000</v>
      </c>
      <c r="X13">
        <v>10.66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 t="s">
        <v>5</v>
      </c>
      <c r="AG13">
        <v>10.66</v>
      </c>
      <c r="AH13">
        <v>2</v>
      </c>
      <c r="AI13">
        <v>47539079</v>
      </c>
      <c r="AJ13">
        <v>13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</row>
    <row r="14" spans="1:44" x14ac:dyDescent="0.2">
      <c r="A14">
        <f>ROW(Source!A109)</f>
        <v>109</v>
      </c>
      <c r="B14">
        <v>47539091</v>
      </c>
      <c r="C14">
        <v>47539087</v>
      </c>
      <c r="D14">
        <v>44457641</v>
      </c>
      <c r="E14">
        <v>52</v>
      </c>
      <c r="F14">
        <v>1</v>
      </c>
      <c r="G14">
        <v>1</v>
      </c>
      <c r="H14">
        <v>1</v>
      </c>
      <c r="I14" t="s">
        <v>430</v>
      </c>
      <c r="J14" t="s">
        <v>5</v>
      </c>
      <c r="K14" t="s">
        <v>431</v>
      </c>
      <c r="L14">
        <v>1191</v>
      </c>
      <c r="N14">
        <v>1013</v>
      </c>
      <c r="O14" t="s">
        <v>413</v>
      </c>
      <c r="P14" t="s">
        <v>413</v>
      </c>
      <c r="Q14">
        <v>1</v>
      </c>
      <c r="X14">
        <v>91.15</v>
      </c>
      <c r="Y14">
        <v>0</v>
      </c>
      <c r="Z14">
        <v>0</v>
      </c>
      <c r="AA14">
        <v>0</v>
      </c>
      <c r="AB14">
        <v>8.09</v>
      </c>
      <c r="AC14">
        <v>0</v>
      </c>
      <c r="AD14">
        <v>1</v>
      </c>
      <c r="AE14">
        <v>1</v>
      </c>
      <c r="AF14" t="s">
        <v>5</v>
      </c>
      <c r="AG14">
        <v>91.15</v>
      </c>
      <c r="AH14">
        <v>2</v>
      </c>
      <c r="AI14">
        <v>47539088</v>
      </c>
      <c r="AJ14">
        <v>14</v>
      </c>
      <c r="AK14">
        <v>0</v>
      </c>
      <c r="AL14">
        <v>0</v>
      </c>
      <c r="AM14">
        <v>0</v>
      </c>
      <c r="AN14">
        <v>0</v>
      </c>
      <c r="AO14">
        <v>0</v>
      </c>
      <c r="AP14">
        <v>0</v>
      </c>
      <c r="AQ14">
        <v>0</v>
      </c>
      <c r="AR14">
        <v>0</v>
      </c>
    </row>
    <row r="15" spans="1:44" x14ac:dyDescent="0.2">
      <c r="A15">
        <f>ROW(Source!A109)</f>
        <v>109</v>
      </c>
      <c r="B15">
        <v>47539092</v>
      </c>
      <c r="C15">
        <v>47539087</v>
      </c>
      <c r="D15">
        <v>44457864</v>
      </c>
      <c r="E15">
        <v>52</v>
      </c>
      <c r="F15">
        <v>1</v>
      </c>
      <c r="G15">
        <v>1</v>
      </c>
      <c r="H15">
        <v>1</v>
      </c>
      <c r="I15" t="s">
        <v>416</v>
      </c>
      <c r="J15" t="s">
        <v>5</v>
      </c>
      <c r="K15" t="s">
        <v>417</v>
      </c>
      <c r="L15">
        <v>1191</v>
      </c>
      <c r="N15">
        <v>1013</v>
      </c>
      <c r="O15" t="s">
        <v>413</v>
      </c>
      <c r="P15" t="s">
        <v>413</v>
      </c>
      <c r="Q15">
        <v>1</v>
      </c>
      <c r="X15">
        <v>7.74</v>
      </c>
      <c r="Y15">
        <v>0</v>
      </c>
      <c r="Z15">
        <v>0</v>
      </c>
      <c r="AA15">
        <v>0</v>
      </c>
      <c r="AB15">
        <v>0</v>
      </c>
      <c r="AC15">
        <v>0</v>
      </c>
      <c r="AD15">
        <v>1</v>
      </c>
      <c r="AE15">
        <v>2</v>
      </c>
      <c r="AF15" t="s">
        <v>5</v>
      </c>
      <c r="AG15">
        <v>7.74</v>
      </c>
      <c r="AH15">
        <v>2</v>
      </c>
      <c r="AI15">
        <v>47539089</v>
      </c>
      <c r="AJ15">
        <v>15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</row>
    <row r="16" spans="1:44" x14ac:dyDescent="0.2">
      <c r="A16">
        <f>ROW(Source!A109)</f>
        <v>109</v>
      </c>
      <c r="B16">
        <v>47539093</v>
      </c>
      <c r="C16">
        <v>47539087</v>
      </c>
      <c r="D16">
        <v>44674653</v>
      </c>
      <c r="E16">
        <v>1</v>
      </c>
      <c r="F16">
        <v>1</v>
      </c>
      <c r="G16">
        <v>1</v>
      </c>
      <c r="H16">
        <v>2</v>
      </c>
      <c r="I16" t="s">
        <v>418</v>
      </c>
      <c r="J16" t="s">
        <v>419</v>
      </c>
      <c r="K16" t="s">
        <v>420</v>
      </c>
      <c r="L16">
        <v>1368</v>
      </c>
      <c r="N16">
        <v>1011</v>
      </c>
      <c r="O16" t="s">
        <v>421</v>
      </c>
      <c r="P16" t="s">
        <v>421</v>
      </c>
      <c r="Q16">
        <v>1</v>
      </c>
      <c r="X16">
        <v>7.74</v>
      </c>
      <c r="Y16">
        <v>0</v>
      </c>
      <c r="Z16">
        <v>31.26</v>
      </c>
      <c r="AA16">
        <v>13.5</v>
      </c>
      <c r="AB16">
        <v>0</v>
      </c>
      <c r="AC16">
        <v>0</v>
      </c>
      <c r="AD16">
        <v>1</v>
      </c>
      <c r="AE16">
        <v>0</v>
      </c>
      <c r="AF16" t="s">
        <v>5</v>
      </c>
      <c r="AG16">
        <v>7.74</v>
      </c>
      <c r="AH16">
        <v>2</v>
      </c>
      <c r="AI16">
        <v>47539090</v>
      </c>
      <c r="AJ16">
        <v>16</v>
      </c>
      <c r="AK16">
        <v>0</v>
      </c>
      <c r="AL16">
        <v>0</v>
      </c>
      <c r="AM16">
        <v>0</v>
      </c>
      <c r="AN16">
        <v>0</v>
      </c>
      <c r="AO16">
        <v>0</v>
      </c>
      <c r="AP16">
        <v>0</v>
      </c>
      <c r="AQ16">
        <v>0</v>
      </c>
      <c r="AR16">
        <v>0</v>
      </c>
    </row>
    <row r="17" spans="1:44" x14ac:dyDescent="0.2">
      <c r="A17">
        <f>ROW(Source!A110)</f>
        <v>110</v>
      </c>
      <c r="B17">
        <v>47539102</v>
      </c>
      <c r="C17">
        <v>47539094</v>
      </c>
      <c r="D17">
        <v>46074495</v>
      </c>
      <c r="E17">
        <v>28876687</v>
      </c>
      <c r="F17">
        <v>1</v>
      </c>
      <c r="G17">
        <v>1</v>
      </c>
      <c r="H17">
        <v>1</v>
      </c>
      <c r="I17" t="s">
        <v>432</v>
      </c>
      <c r="J17" t="s">
        <v>5</v>
      </c>
      <c r="K17" t="s">
        <v>433</v>
      </c>
      <c r="L17">
        <v>1191</v>
      </c>
      <c r="N17">
        <v>1013</v>
      </c>
      <c r="O17" t="s">
        <v>413</v>
      </c>
      <c r="P17" t="s">
        <v>413</v>
      </c>
      <c r="Q17">
        <v>1</v>
      </c>
      <c r="X17">
        <v>2.0699999999999998</v>
      </c>
      <c r="Y17">
        <v>0</v>
      </c>
      <c r="Z17">
        <v>0</v>
      </c>
      <c r="AA17">
        <v>0</v>
      </c>
      <c r="AB17">
        <v>10.210000000000001</v>
      </c>
      <c r="AC17">
        <v>0</v>
      </c>
      <c r="AD17">
        <v>1</v>
      </c>
      <c r="AE17">
        <v>1</v>
      </c>
      <c r="AF17" t="s">
        <v>117</v>
      </c>
      <c r="AG17">
        <v>1.4489999999999998</v>
      </c>
      <c r="AH17">
        <v>2</v>
      </c>
      <c r="AI17">
        <v>47539095</v>
      </c>
      <c r="AJ17">
        <v>17</v>
      </c>
      <c r="AK17">
        <v>0</v>
      </c>
      <c r="AL17">
        <v>0</v>
      </c>
      <c r="AM17">
        <v>0</v>
      </c>
      <c r="AN17">
        <v>0</v>
      </c>
      <c r="AO17">
        <v>0</v>
      </c>
      <c r="AP17">
        <v>0</v>
      </c>
      <c r="AQ17">
        <v>0</v>
      </c>
      <c r="AR17">
        <v>0</v>
      </c>
    </row>
    <row r="18" spans="1:44" x14ac:dyDescent="0.2">
      <c r="A18">
        <f>ROW(Source!A110)</f>
        <v>110</v>
      </c>
      <c r="B18">
        <v>47539103</v>
      </c>
      <c r="C18">
        <v>47539094</v>
      </c>
      <c r="D18">
        <v>46074779</v>
      </c>
      <c r="E18">
        <v>28876687</v>
      </c>
      <c r="F18">
        <v>1</v>
      </c>
      <c r="G18">
        <v>1</v>
      </c>
      <c r="H18">
        <v>1</v>
      </c>
      <c r="I18" t="s">
        <v>416</v>
      </c>
      <c r="J18" t="s">
        <v>5</v>
      </c>
      <c r="K18" t="s">
        <v>417</v>
      </c>
      <c r="L18">
        <v>1191</v>
      </c>
      <c r="N18">
        <v>1013</v>
      </c>
      <c r="O18" t="s">
        <v>413</v>
      </c>
      <c r="P18" t="s">
        <v>413</v>
      </c>
      <c r="Q18">
        <v>1</v>
      </c>
      <c r="X18">
        <v>0.02</v>
      </c>
      <c r="Y18">
        <v>0</v>
      </c>
      <c r="Z18">
        <v>0</v>
      </c>
      <c r="AA18">
        <v>0</v>
      </c>
      <c r="AB18">
        <v>0</v>
      </c>
      <c r="AC18">
        <v>0</v>
      </c>
      <c r="AD18">
        <v>1</v>
      </c>
      <c r="AE18">
        <v>2</v>
      </c>
      <c r="AF18" t="s">
        <v>117</v>
      </c>
      <c r="AG18">
        <v>1.3999999999999999E-2</v>
      </c>
      <c r="AH18">
        <v>2</v>
      </c>
      <c r="AI18">
        <v>47539096</v>
      </c>
      <c r="AJ18">
        <v>18</v>
      </c>
      <c r="AK18">
        <v>0</v>
      </c>
      <c r="AL18">
        <v>0</v>
      </c>
      <c r="AM18">
        <v>0</v>
      </c>
      <c r="AN18">
        <v>0</v>
      </c>
      <c r="AO18">
        <v>0</v>
      </c>
      <c r="AP18">
        <v>0</v>
      </c>
      <c r="AQ18">
        <v>0</v>
      </c>
      <c r="AR18">
        <v>0</v>
      </c>
    </row>
    <row r="19" spans="1:44" x14ac:dyDescent="0.2">
      <c r="A19">
        <f>ROW(Source!A110)</f>
        <v>110</v>
      </c>
      <c r="B19">
        <v>47539104</v>
      </c>
      <c r="C19">
        <v>47539094</v>
      </c>
      <c r="D19">
        <v>46232569</v>
      </c>
      <c r="E19">
        <v>1</v>
      </c>
      <c r="F19">
        <v>1</v>
      </c>
      <c r="G19">
        <v>1</v>
      </c>
      <c r="H19">
        <v>2</v>
      </c>
      <c r="I19" t="s">
        <v>434</v>
      </c>
      <c r="J19" t="s">
        <v>435</v>
      </c>
      <c r="K19" t="s">
        <v>436</v>
      </c>
      <c r="L19">
        <v>1368</v>
      </c>
      <c r="N19">
        <v>1011</v>
      </c>
      <c r="O19" t="s">
        <v>421</v>
      </c>
      <c r="P19" t="s">
        <v>421</v>
      </c>
      <c r="Q19">
        <v>1</v>
      </c>
      <c r="X19">
        <v>0.02</v>
      </c>
      <c r="Y19">
        <v>0</v>
      </c>
      <c r="Z19">
        <v>65.709999999999994</v>
      </c>
      <c r="AA19">
        <v>11.6</v>
      </c>
      <c r="AB19">
        <v>0</v>
      </c>
      <c r="AC19">
        <v>0</v>
      </c>
      <c r="AD19">
        <v>1</v>
      </c>
      <c r="AE19">
        <v>0</v>
      </c>
      <c r="AF19" t="s">
        <v>117</v>
      </c>
      <c r="AG19">
        <v>1.3999999999999999E-2</v>
      </c>
      <c r="AH19">
        <v>2</v>
      </c>
      <c r="AI19">
        <v>47539097</v>
      </c>
      <c r="AJ19">
        <v>19</v>
      </c>
      <c r="AK19">
        <v>0</v>
      </c>
      <c r="AL19">
        <v>0</v>
      </c>
      <c r="AM19">
        <v>0</v>
      </c>
      <c r="AN19">
        <v>0</v>
      </c>
      <c r="AO19">
        <v>0</v>
      </c>
      <c r="AP19">
        <v>0</v>
      </c>
      <c r="AQ19">
        <v>0</v>
      </c>
      <c r="AR19">
        <v>0</v>
      </c>
    </row>
    <row r="20" spans="1:44" x14ac:dyDescent="0.2">
      <c r="A20">
        <f>ROW(Source!A110)</f>
        <v>110</v>
      </c>
      <c r="B20">
        <v>47539105</v>
      </c>
      <c r="C20">
        <v>47539094</v>
      </c>
      <c r="D20">
        <v>46232782</v>
      </c>
      <c r="E20">
        <v>1</v>
      </c>
      <c r="F20">
        <v>1</v>
      </c>
      <c r="G20">
        <v>1</v>
      </c>
      <c r="H20">
        <v>2</v>
      </c>
      <c r="I20" t="s">
        <v>437</v>
      </c>
      <c r="J20" t="s">
        <v>438</v>
      </c>
      <c r="K20" t="s">
        <v>439</v>
      </c>
      <c r="L20">
        <v>1368</v>
      </c>
      <c r="N20">
        <v>1011</v>
      </c>
      <c r="O20" t="s">
        <v>421</v>
      </c>
      <c r="P20" t="s">
        <v>421</v>
      </c>
      <c r="Q20">
        <v>1</v>
      </c>
      <c r="X20">
        <v>0.71</v>
      </c>
      <c r="Y20">
        <v>0</v>
      </c>
      <c r="Z20">
        <v>8.1</v>
      </c>
      <c r="AA20">
        <v>0</v>
      </c>
      <c r="AB20">
        <v>0</v>
      </c>
      <c r="AC20">
        <v>0</v>
      </c>
      <c r="AD20">
        <v>1</v>
      </c>
      <c r="AE20">
        <v>0</v>
      </c>
      <c r="AF20" t="s">
        <v>117</v>
      </c>
      <c r="AG20">
        <v>0.49699999999999994</v>
      </c>
      <c r="AH20">
        <v>2</v>
      </c>
      <c r="AI20">
        <v>47539098</v>
      </c>
      <c r="AJ20">
        <v>20</v>
      </c>
      <c r="AK20">
        <v>0</v>
      </c>
      <c r="AL20">
        <v>0</v>
      </c>
      <c r="AM20">
        <v>0</v>
      </c>
      <c r="AN20">
        <v>0</v>
      </c>
      <c r="AO20">
        <v>0</v>
      </c>
      <c r="AP20">
        <v>0</v>
      </c>
      <c r="AQ20">
        <v>0</v>
      </c>
      <c r="AR20">
        <v>0</v>
      </c>
    </row>
    <row r="21" spans="1:44" x14ac:dyDescent="0.2">
      <c r="A21">
        <f>ROW(Source!A110)</f>
        <v>110</v>
      </c>
      <c r="B21">
        <v>47539106</v>
      </c>
      <c r="C21">
        <v>47539094</v>
      </c>
      <c r="D21">
        <v>46086282</v>
      </c>
      <c r="E21">
        <v>1</v>
      </c>
      <c r="F21">
        <v>1</v>
      </c>
      <c r="G21">
        <v>1</v>
      </c>
      <c r="H21">
        <v>3</v>
      </c>
      <c r="I21" t="s">
        <v>440</v>
      </c>
      <c r="J21" t="s">
        <v>441</v>
      </c>
      <c r="K21" t="s">
        <v>442</v>
      </c>
      <c r="L21">
        <v>1348</v>
      </c>
      <c r="N21">
        <v>1009</v>
      </c>
      <c r="O21" t="s">
        <v>28</v>
      </c>
      <c r="P21" t="s">
        <v>28</v>
      </c>
      <c r="Q21">
        <v>1000</v>
      </c>
      <c r="X21">
        <v>6.9999999999999994E-5</v>
      </c>
      <c r="Y21">
        <v>10315.01</v>
      </c>
      <c r="Z21">
        <v>0</v>
      </c>
      <c r="AA21">
        <v>0</v>
      </c>
      <c r="AB21">
        <v>0</v>
      </c>
      <c r="AC21">
        <v>0</v>
      </c>
      <c r="AD21">
        <v>1</v>
      </c>
      <c r="AE21">
        <v>0</v>
      </c>
      <c r="AF21" t="s">
        <v>116</v>
      </c>
      <c r="AG21">
        <v>0</v>
      </c>
      <c r="AH21">
        <v>2</v>
      </c>
      <c r="AI21">
        <v>47539099</v>
      </c>
      <c r="AJ21">
        <v>21</v>
      </c>
      <c r="AK21">
        <v>0</v>
      </c>
      <c r="AL21">
        <v>0</v>
      </c>
      <c r="AM21">
        <v>0</v>
      </c>
      <c r="AN21">
        <v>0</v>
      </c>
      <c r="AO21">
        <v>0</v>
      </c>
      <c r="AP21">
        <v>0</v>
      </c>
      <c r="AQ21">
        <v>0</v>
      </c>
      <c r="AR21">
        <v>0</v>
      </c>
    </row>
    <row r="22" spans="1:44" x14ac:dyDescent="0.2">
      <c r="A22">
        <f>ROW(Source!A110)</f>
        <v>110</v>
      </c>
      <c r="B22">
        <v>47539107</v>
      </c>
      <c r="C22">
        <v>47539094</v>
      </c>
      <c r="D22">
        <v>46087384</v>
      </c>
      <c r="E22">
        <v>1</v>
      </c>
      <c r="F22">
        <v>1</v>
      </c>
      <c r="G22">
        <v>1</v>
      </c>
      <c r="H22">
        <v>3</v>
      </c>
      <c r="I22" t="s">
        <v>443</v>
      </c>
      <c r="J22" t="s">
        <v>444</v>
      </c>
      <c r="K22" t="s">
        <v>445</v>
      </c>
      <c r="L22">
        <v>1348</v>
      </c>
      <c r="N22">
        <v>1009</v>
      </c>
      <c r="O22" t="s">
        <v>28</v>
      </c>
      <c r="P22" t="s">
        <v>28</v>
      </c>
      <c r="Q22">
        <v>1000</v>
      </c>
      <c r="X22">
        <v>3.0000000000000001E-3</v>
      </c>
      <c r="Y22">
        <v>10068</v>
      </c>
      <c r="Z22">
        <v>0</v>
      </c>
      <c r="AA22">
        <v>0</v>
      </c>
      <c r="AB22">
        <v>0</v>
      </c>
      <c r="AC22">
        <v>0</v>
      </c>
      <c r="AD22">
        <v>1</v>
      </c>
      <c r="AE22">
        <v>0</v>
      </c>
      <c r="AF22" t="s">
        <v>116</v>
      </c>
      <c r="AG22">
        <v>0</v>
      </c>
      <c r="AH22">
        <v>2</v>
      </c>
      <c r="AI22">
        <v>47539100</v>
      </c>
      <c r="AJ22">
        <v>22</v>
      </c>
      <c r="AK22">
        <v>0</v>
      </c>
      <c r="AL22">
        <v>0</v>
      </c>
      <c r="AM22">
        <v>0</v>
      </c>
      <c r="AN22">
        <v>0</v>
      </c>
      <c r="AO22">
        <v>0</v>
      </c>
      <c r="AP22">
        <v>0</v>
      </c>
      <c r="AQ22">
        <v>0</v>
      </c>
      <c r="AR22">
        <v>0</v>
      </c>
    </row>
    <row r="23" spans="1:44" x14ac:dyDescent="0.2">
      <c r="A23">
        <f>ROW(Source!A110)</f>
        <v>110</v>
      </c>
      <c r="B23">
        <v>47539108</v>
      </c>
      <c r="C23">
        <v>47539094</v>
      </c>
      <c r="D23">
        <v>46077381</v>
      </c>
      <c r="E23">
        <v>28876687</v>
      </c>
      <c r="F23">
        <v>1</v>
      </c>
      <c r="G23">
        <v>1</v>
      </c>
      <c r="H23">
        <v>3</v>
      </c>
      <c r="I23" t="s">
        <v>614</v>
      </c>
      <c r="J23" t="s">
        <v>5</v>
      </c>
      <c r="K23" t="s">
        <v>615</v>
      </c>
      <c r="L23">
        <v>1371</v>
      </c>
      <c r="N23">
        <v>1013</v>
      </c>
      <c r="O23" t="s">
        <v>201</v>
      </c>
      <c r="P23" t="s">
        <v>201</v>
      </c>
      <c r="Q23">
        <v>1</v>
      </c>
      <c r="X23">
        <v>0</v>
      </c>
      <c r="Y23">
        <v>0</v>
      </c>
      <c r="Z23">
        <v>0</v>
      </c>
      <c r="AA23">
        <v>0</v>
      </c>
      <c r="AB23">
        <v>0</v>
      </c>
      <c r="AC23">
        <v>1</v>
      </c>
      <c r="AD23">
        <v>0</v>
      </c>
      <c r="AE23">
        <v>0</v>
      </c>
      <c r="AF23" t="s">
        <v>116</v>
      </c>
      <c r="AG23">
        <v>0</v>
      </c>
      <c r="AH23">
        <v>3</v>
      </c>
      <c r="AI23">
        <v>-1</v>
      </c>
      <c r="AJ23" t="s">
        <v>5</v>
      </c>
      <c r="AK23">
        <v>0</v>
      </c>
      <c r="AL23">
        <v>0</v>
      </c>
      <c r="AM23">
        <v>0</v>
      </c>
      <c r="AN23">
        <v>0</v>
      </c>
      <c r="AO23">
        <v>0</v>
      </c>
      <c r="AP23">
        <v>0</v>
      </c>
      <c r="AQ23">
        <v>0</v>
      </c>
      <c r="AR23">
        <v>0</v>
      </c>
    </row>
    <row r="24" spans="1:44" x14ac:dyDescent="0.2">
      <c r="A24">
        <f>ROW(Source!A110)</f>
        <v>110</v>
      </c>
      <c r="B24">
        <v>47539109</v>
      </c>
      <c r="C24">
        <v>47539094</v>
      </c>
      <c r="D24">
        <v>46116220</v>
      </c>
      <c r="E24">
        <v>1</v>
      </c>
      <c r="F24">
        <v>1</v>
      </c>
      <c r="G24">
        <v>1</v>
      </c>
      <c r="H24">
        <v>3</v>
      </c>
      <c r="I24" t="s">
        <v>446</v>
      </c>
      <c r="J24" t="s">
        <v>447</v>
      </c>
      <c r="K24" t="s">
        <v>448</v>
      </c>
      <c r="L24">
        <v>1371</v>
      </c>
      <c r="N24">
        <v>1013</v>
      </c>
      <c r="O24" t="s">
        <v>201</v>
      </c>
      <c r="P24" t="s">
        <v>201</v>
      </c>
      <c r="Q24">
        <v>1</v>
      </c>
      <c r="X24">
        <v>0.27</v>
      </c>
      <c r="Y24">
        <v>110.11</v>
      </c>
      <c r="Z24">
        <v>0</v>
      </c>
      <c r="AA24">
        <v>0</v>
      </c>
      <c r="AB24">
        <v>0</v>
      </c>
      <c r="AC24">
        <v>0</v>
      </c>
      <c r="AD24">
        <v>1</v>
      </c>
      <c r="AE24">
        <v>0</v>
      </c>
      <c r="AF24" t="s">
        <v>116</v>
      </c>
      <c r="AG24">
        <v>0</v>
      </c>
      <c r="AH24">
        <v>2</v>
      </c>
      <c r="AI24">
        <v>47539101</v>
      </c>
      <c r="AJ24">
        <v>23</v>
      </c>
      <c r="AK24">
        <v>0</v>
      </c>
      <c r="AL24">
        <v>0</v>
      </c>
      <c r="AM24">
        <v>0</v>
      </c>
      <c r="AN24">
        <v>0</v>
      </c>
      <c r="AO24">
        <v>0</v>
      </c>
      <c r="AP24">
        <v>0</v>
      </c>
      <c r="AQ24">
        <v>0</v>
      </c>
      <c r="AR24">
        <v>0</v>
      </c>
    </row>
    <row r="25" spans="1:44" x14ac:dyDescent="0.2">
      <c r="A25">
        <f>ROW(Source!A180)</f>
        <v>180</v>
      </c>
      <c r="B25">
        <v>47539113</v>
      </c>
      <c r="C25">
        <v>47539110</v>
      </c>
      <c r="D25">
        <v>44457711</v>
      </c>
      <c r="E25">
        <v>52</v>
      </c>
      <c r="F25">
        <v>1</v>
      </c>
      <c r="G25">
        <v>1</v>
      </c>
      <c r="H25">
        <v>1</v>
      </c>
      <c r="I25" t="s">
        <v>449</v>
      </c>
      <c r="J25" t="s">
        <v>5</v>
      </c>
      <c r="K25" t="s">
        <v>450</v>
      </c>
      <c r="L25">
        <v>1191</v>
      </c>
      <c r="N25">
        <v>1013</v>
      </c>
      <c r="O25" t="s">
        <v>413</v>
      </c>
      <c r="P25" t="s">
        <v>413</v>
      </c>
      <c r="Q25">
        <v>1</v>
      </c>
      <c r="X25">
        <v>14</v>
      </c>
      <c r="Y25">
        <v>0</v>
      </c>
      <c r="Z25">
        <v>0</v>
      </c>
      <c r="AA25">
        <v>0</v>
      </c>
      <c r="AB25">
        <v>9.6199999999999992</v>
      </c>
      <c r="AC25">
        <v>0</v>
      </c>
      <c r="AD25">
        <v>1</v>
      </c>
      <c r="AE25">
        <v>1</v>
      </c>
      <c r="AF25" t="s">
        <v>128</v>
      </c>
      <c r="AG25">
        <v>16.099999999999998</v>
      </c>
      <c r="AH25">
        <v>2</v>
      </c>
      <c r="AI25">
        <v>47539111</v>
      </c>
      <c r="AJ25">
        <v>24</v>
      </c>
      <c r="AK25">
        <v>0</v>
      </c>
      <c r="AL25">
        <v>0</v>
      </c>
      <c r="AM25">
        <v>0</v>
      </c>
      <c r="AN25">
        <v>0</v>
      </c>
      <c r="AO25">
        <v>0</v>
      </c>
      <c r="AP25">
        <v>0</v>
      </c>
      <c r="AQ25">
        <v>0</v>
      </c>
      <c r="AR25">
        <v>0</v>
      </c>
    </row>
    <row r="26" spans="1:44" x14ac:dyDescent="0.2">
      <c r="A26">
        <f>ROW(Source!A217)</f>
        <v>217</v>
      </c>
      <c r="B26">
        <v>47539121</v>
      </c>
      <c r="C26">
        <v>47539115</v>
      </c>
      <c r="D26">
        <v>44457699</v>
      </c>
      <c r="E26">
        <v>52</v>
      </c>
      <c r="F26">
        <v>1</v>
      </c>
      <c r="G26">
        <v>1</v>
      </c>
      <c r="H26">
        <v>1</v>
      </c>
      <c r="I26" t="s">
        <v>451</v>
      </c>
      <c r="J26" t="s">
        <v>5</v>
      </c>
      <c r="K26" t="s">
        <v>452</v>
      </c>
      <c r="L26">
        <v>1191</v>
      </c>
      <c r="N26">
        <v>1013</v>
      </c>
      <c r="O26" t="s">
        <v>413</v>
      </c>
      <c r="P26" t="s">
        <v>413</v>
      </c>
      <c r="Q26">
        <v>1</v>
      </c>
      <c r="X26">
        <v>102.46</v>
      </c>
      <c r="Y26">
        <v>0</v>
      </c>
      <c r="Z26">
        <v>0</v>
      </c>
      <c r="AA26">
        <v>0</v>
      </c>
      <c r="AB26">
        <v>9.4</v>
      </c>
      <c r="AC26">
        <v>0</v>
      </c>
      <c r="AD26">
        <v>1</v>
      </c>
      <c r="AE26">
        <v>1</v>
      </c>
      <c r="AF26" t="s">
        <v>128</v>
      </c>
      <c r="AG26">
        <v>117.82899999999998</v>
      </c>
      <c r="AH26">
        <v>2</v>
      </c>
      <c r="AI26">
        <v>47539116</v>
      </c>
      <c r="AJ26">
        <v>26</v>
      </c>
      <c r="AK26">
        <v>0</v>
      </c>
      <c r="AL26">
        <v>0</v>
      </c>
      <c r="AM26">
        <v>0</v>
      </c>
      <c r="AN26">
        <v>0</v>
      </c>
      <c r="AO26">
        <v>0</v>
      </c>
      <c r="AP26">
        <v>0</v>
      </c>
      <c r="AQ26">
        <v>0</v>
      </c>
      <c r="AR26">
        <v>0</v>
      </c>
    </row>
    <row r="27" spans="1:44" x14ac:dyDescent="0.2">
      <c r="A27">
        <f>ROW(Source!A217)</f>
        <v>217</v>
      </c>
      <c r="B27">
        <v>47539122</v>
      </c>
      <c r="C27">
        <v>47539115</v>
      </c>
      <c r="D27">
        <v>44457864</v>
      </c>
      <c r="E27">
        <v>52</v>
      </c>
      <c r="F27">
        <v>1</v>
      </c>
      <c r="G27">
        <v>1</v>
      </c>
      <c r="H27">
        <v>1</v>
      </c>
      <c r="I27" t="s">
        <v>416</v>
      </c>
      <c r="J27" t="s">
        <v>5</v>
      </c>
      <c r="K27" t="s">
        <v>417</v>
      </c>
      <c r="L27">
        <v>1191</v>
      </c>
      <c r="N27">
        <v>1013</v>
      </c>
      <c r="O27" t="s">
        <v>413</v>
      </c>
      <c r="P27" t="s">
        <v>413</v>
      </c>
      <c r="Q27">
        <v>1</v>
      </c>
      <c r="X27">
        <v>5.34</v>
      </c>
      <c r="Y27">
        <v>0</v>
      </c>
      <c r="Z27">
        <v>0</v>
      </c>
      <c r="AA27">
        <v>0</v>
      </c>
      <c r="AB27">
        <v>0</v>
      </c>
      <c r="AC27">
        <v>0</v>
      </c>
      <c r="AD27">
        <v>1</v>
      </c>
      <c r="AE27">
        <v>2</v>
      </c>
      <c r="AF27" t="s">
        <v>127</v>
      </c>
      <c r="AG27">
        <v>6.6749999999999998</v>
      </c>
      <c r="AH27">
        <v>2</v>
      </c>
      <c r="AI27">
        <v>47539117</v>
      </c>
      <c r="AJ27">
        <v>27</v>
      </c>
      <c r="AK27">
        <v>0</v>
      </c>
      <c r="AL27">
        <v>0</v>
      </c>
      <c r="AM27">
        <v>0</v>
      </c>
      <c r="AN27">
        <v>0</v>
      </c>
      <c r="AO27">
        <v>0</v>
      </c>
      <c r="AP27">
        <v>0</v>
      </c>
      <c r="AQ27">
        <v>0</v>
      </c>
      <c r="AR27">
        <v>0</v>
      </c>
    </row>
    <row r="28" spans="1:44" x14ac:dyDescent="0.2">
      <c r="A28">
        <f>ROW(Source!A217)</f>
        <v>217</v>
      </c>
      <c r="B28">
        <v>47539123</v>
      </c>
      <c r="C28">
        <v>47539115</v>
      </c>
      <c r="D28">
        <v>44674653</v>
      </c>
      <c r="E28">
        <v>1</v>
      </c>
      <c r="F28">
        <v>1</v>
      </c>
      <c r="G28">
        <v>1</v>
      </c>
      <c r="H28">
        <v>2</v>
      </c>
      <c r="I28" t="s">
        <v>418</v>
      </c>
      <c r="J28" t="s">
        <v>419</v>
      </c>
      <c r="K28" t="s">
        <v>420</v>
      </c>
      <c r="L28">
        <v>1368</v>
      </c>
      <c r="N28">
        <v>1011</v>
      </c>
      <c r="O28" t="s">
        <v>421</v>
      </c>
      <c r="P28" t="s">
        <v>421</v>
      </c>
      <c r="Q28">
        <v>1</v>
      </c>
      <c r="X28">
        <v>0.76</v>
      </c>
      <c r="Y28">
        <v>0</v>
      </c>
      <c r="Z28">
        <v>31.26</v>
      </c>
      <c r="AA28">
        <v>13.5</v>
      </c>
      <c r="AB28">
        <v>0</v>
      </c>
      <c r="AC28">
        <v>0</v>
      </c>
      <c r="AD28">
        <v>1</v>
      </c>
      <c r="AE28">
        <v>0</v>
      </c>
      <c r="AF28" t="s">
        <v>127</v>
      </c>
      <c r="AG28">
        <v>0.95</v>
      </c>
      <c r="AH28">
        <v>2</v>
      </c>
      <c r="AI28">
        <v>47539118</v>
      </c>
      <c r="AJ28">
        <v>28</v>
      </c>
      <c r="AK28">
        <v>0</v>
      </c>
      <c r="AL28">
        <v>0</v>
      </c>
      <c r="AM28">
        <v>0</v>
      </c>
      <c r="AN28">
        <v>0</v>
      </c>
      <c r="AO28">
        <v>0</v>
      </c>
      <c r="AP28">
        <v>0</v>
      </c>
      <c r="AQ28">
        <v>0</v>
      </c>
      <c r="AR28">
        <v>0</v>
      </c>
    </row>
    <row r="29" spans="1:44" x14ac:dyDescent="0.2">
      <c r="A29">
        <f>ROW(Source!A217)</f>
        <v>217</v>
      </c>
      <c r="B29">
        <v>47539124</v>
      </c>
      <c r="C29">
        <v>47539115</v>
      </c>
      <c r="D29">
        <v>44675658</v>
      </c>
      <c r="E29">
        <v>1</v>
      </c>
      <c r="F29">
        <v>1</v>
      </c>
      <c r="G29">
        <v>1</v>
      </c>
      <c r="H29">
        <v>2</v>
      </c>
      <c r="I29" t="s">
        <v>434</v>
      </c>
      <c r="J29" t="s">
        <v>435</v>
      </c>
      <c r="K29" t="s">
        <v>436</v>
      </c>
      <c r="L29">
        <v>1368</v>
      </c>
      <c r="N29">
        <v>1011</v>
      </c>
      <c r="O29" t="s">
        <v>421</v>
      </c>
      <c r="P29" t="s">
        <v>421</v>
      </c>
      <c r="Q29">
        <v>1</v>
      </c>
      <c r="X29">
        <v>4.58</v>
      </c>
      <c r="Y29">
        <v>0</v>
      </c>
      <c r="Z29">
        <v>65.709999999999994</v>
      </c>
      <c r="AA29">
        <v>11.6</v>
      </c>
      <c r="AB29">
        <v>0</v>
      </c>
      <c r="AC29">
        <v>0</v>
      </c>
      <c r="AD29">
        <v>1</v>
      </c>
      <c r="AE29">
        <v>0</v>
      </c>
      <c r="AF29" t="s">
        <v>127</v>
      </c>
      <c r="AG29">
        <v>5.7249999999999996</v>
      </c>
      <c r="AH29">
        <v>2</v>
      </c>
      <c r="AI29">
        <v>47539119</v>
      </c>
      <c r="AJ29">
        <v>29</v>
      </c>
      <c r="AK29">
        <v>0</v>
      </c>
      <c r="AL29">
        <v>0</v>
      </c>
      <c r="AM29">
        <v>0</v>
      </c>
      <c r="AN29">
        <v>0</v>
      </c>
      <c r="AO29">
        <v>0</v>
      </c>
      <c r="AP29">
        <v>0</v>
      </c>
      <c r="AQ29">
        <v>0</v>
      </c>
      <c r="AR29">
        <v>0</v>
      </c>
    </row>
    <row r="30" spans="1:44" x14ac:dyDescent="0.2">
      <c r="A30">
        <f>ROW(Source!A217)</f>
        <v>217</v>
      </c>
      <c r="B30">
        <v>47539125</v>
      </c>
      <c r="C30">
        <v>47539115</v>
      </c>
      <c r="D30">
        <v>44470003</v>
      </c>
      <c r="E30">
        <v>1</v>
      </c>
      <c r="F30">
        <v>1</v>
      </c>
      <c r="G30">
        <v>1</v>
      </c>
      <c r="H30">
        <v>3</v>
      </c>
      <c r="I30" t="s">
        <v>453</v>
      </c>
      <c r="J30" t="s">
        <v>454</v>
      </c>
      <c r="K30" t="s">
        <v>455</v>
      </c>
      <c r="L30">
        <v>1327</v>
      </c>
      <c r="N30">
        <v>1005</v>
      </c>
      <c r="O30" t="s">
        <v>113</v>
      </c>
      <c r="P30" t="s">
        <v>113</v>
      </c>
      <c r="Q30">
        <v>1</v>
      </c>
      <c r="X30">
        <v>103</v>
      </c>
      <c r="Y30">
        <v>51.8</v>
      </c>
      <c r="Z30">
        <v>0</v>
      </c>
      <c r="AA30">
        <v>0</v>
      </c>
      <c r="AB30">
        <v>0</v>
      </c>
      <c r="AC30">
        <v>0</v>
      </c>
      <c r="AD30">
        <v>1</v>
      </c>
      <c r="AE30">
        <v>0</v>
      </c>
      <c r="AF30" t="s">
        <v>5</v>
      </c>
      <c r="AG30">
        <v>103</v>
      </c>
      <c r="AH30">
        <v>2</v>
      </c>
      <c r="AI30">
        <v>47539120</v>
      </c>
      <c r="AJ30">
        <v>30</v>
      </c>
      <c r="AK30">
        <v>0</v>
      </c>
      <c r="AL30">
        <v>0</v>
      </c>
      <c r="AM30">
        <v>0</v>
      </c>
      <c r="AN30">
        <v>0</v>
      </c>
      <c r="AO30">
        <v>0</v>
      </c>
      <c r="AP30">
        <v>0</v>
      </c>
      <c r="AQ30">
        <v>0</v>
      </c>
      <c r="AR30">
        <v>0</v>
      </c>
    </row>
    <row r="31" spans="1:44" x14ac:dyDescent="0.2">
      <c r="A31">
        <f>ROW(Source!A218)</f>
        <v>218</v>
      </c>
      <c r="B31">
        <v>47539136</v>
      </c>
      <c r="C31">
        <v>47539126</v>
      </c>
      <c r="D31">
        <v>44457691</v>
      </c>
      <c r="E31">
        <v>52</v>
      </c>
      <c r="F31">
        <v>1</v>
      </c>
      <c r="G31">
        <v>1</v>
      </c>
      <c r="H31">
        <v>1</v>
      </c>
      <c r="I31" t="s">
        <v>456</v>
      </c>
      <c r="J31" t="s">
        <v>5</v>
      </c>
      <c r="K31" t="s">
        <v>457</v>
      </c>
      <c r="L31">
        <v>1191</v>
      </c>
      <c r="N31">
        <v>1013</v>
      </c>
      <c r="O31" t="s">
        <v>413</v>
      </c>
      <c r="P31" t="s">
        <v>413</v>
      </c>
      <c r="Q31">
        <v>1</v>
      </c>
      <c r="X31">
        <v>142.46</v>
      </c>
      <c r="Y31">
        <v>0</v>
      </c>
      <c r="Z31">
        <v>0</v>
      </c>
      <c r="AA31">
        <v>0</v>
      </c>
      <c r="AB31">
        <v>9.18</v>
      </c>
      <c r="AC31">
        <v>0</v>
      </c>
      <c r="AD31">
        <v>1</v>
      </c>
      <c r="AE31">
        <v>1</v>
      </c>
      <c r="AF31" t="s">
        <v>5</v>
      </c>
      <c r="AG31">
        <v>142.46</v>
      </c>
      <c r="AH31">
        <v>2</v>
      </c>
      <c r="AI31">
        <v>47539127</v>
      </c>
      <c r="AJ31">
        <v>31</v>
      </c>
      <c r="AK31">
        <v>0</v>
      </c>
      <c r="AL31">
        <v>0</v>
      </c>
      <c r="AM31">
        <v>0</v>
      </c>
      <c r="AN31">
        <v>0</v>
      </c>
      <c r="AO31">
        <v>0</v>
      </c>
      <c r="AP31">
        <v>0</v>
      </c>
      <c r="AQ31">
        <v>0</v>
      </c>
      <c r="AR31">
        <v>0</v>
      </c>
    </row>
    <row r="32" spans="1:44" x14ac:dyDescent="0.2">
      <c r="A32">
        <f>ROW(Source!A218)</f>
        <v>218</v>
      </c>
      <c r="B32">
        <v>47539137</v>
      </c>
      <c r="C32">
        <v>47539126</v>
      </c>
      <c r="D32">
        <v>44457864</v>
      </c>
      <c r="E32">
        <v>52</v>
      </c>
      <c r="F32">
        <v>1</v>
      </c>
      <c r="G32">
        <v>1</v>
      </c>
      <c r="H32">
        <v>1</v>
      </c>
      <c r="I32" t="s">
        <v>416</v>
      </c>
      <c r="J32" t="s">
        <v>5</v>
      </c>
      <c r="K32" t="s">
        <v>417</v>
      </c>
      <c r="L32">
        <v>1191</v>
      </c>
      <c r="N32">
        <v>1013</v>
      </c>
      <c r="O32" t="s">
        <v>413</v>
      </c>
      <c r="P32" t="s">
        <v>413</v>
      </c>
      <c r="Q32">
        <v>1</v>
      </c>
      <c r="X32">
        <v>0.02</v>
      </c>
      <c r="Y32">
        <v>0</v>
      </c>
      <c r="Z32">
        <v>0</v>
      </c>
      <c r="AA32">
        <v>0</v>
      </c>
      <c r="AB32">
        <v>0</v>
      </c>
      <c r="AC32">
        <v>0</v>
      </c>
      <c r="AD32">
        <v>1</v>
      </c>
      <c r="AE32">
        <v>2</v>
      </c>
      <c r="AF32" t="s">
        <v>5</v>
      </c>
      <c r="AG32">
        <v>0.02</v>
      </c>
      <c r="AH32">
        <v>2</v>
      </c>
      <c r="AI32">
        <v>47539128</v>
      </c>
      <c r="AJ32">
        <v>32</v>
      </c>
      <c r="AK32">
        <v>0</v>
      </c>
      <c r="AL32">
        <v>0</v>
      </c>
      <c r="AM32">
        <v>0</v>
      </c>
      <c r="AN32">
        <v>0</v>
      </c>
      <c r="AO32">
        <v>0</v>
      </c>
      <c r="AP32">
        <v>0</v>
      </c>
      <c r="AQ32">
        <v>0</v>
      </c>
      <c r="AR32">
        <v>0</v>
      </c>
    </row>
    <row r="33" spans="1:44" x14ac:dyDescent="0.2">
      <c r="A33">
        <f>ROW(Source!A218)</f>
        <v>218</v>
      </c>
      <c r="B33">
        <v>47539138</v>
      </c>
      <c r="C33">
        <v>47539126</v>
      </c>
      <c r="D33">
        <v>44674653</v>
      </c>
      <c r="E33">
        <v>1</v>
      </c>
      <c r="F33">
        <v>1</v>
      </c>
      <c r="G33">
        <v>1</v>
      </c>
      <c r="H33">
        <v>2</v>
      </c>
      <c r="I33" t="s">
        <v>418</v>
      </c>
      <c r="J33" t="s">
        <v>419</v>
      </c>
      <c r="K33" t="s">
        <v>420</v>
      </c>
      <c r="L33">
        <v>1368</v>
      </c>
      <c r="N33">
        <v>1011</v>
      </c>
      <c r="O33" t="s">
        <v>421</v>
      </c>
      <c r="P33" t="s">
        <v>421</v>
      </c>
      <c r="Q33">
        <v>1</v>
      </c>
      <c r="X33">
        <v>0.02</v>
      </c>
      <c r="Y33">
        <v>0</v>
      </c>
      <c r="Z33">
        <v>31.26</v>
      </c>
      <c r="AA33">
        <v>13.5</v>
      </c>
      <c r="AB33">
        <v>0</v>
      </c>
      <c r="AC33">
        <v>0</v>
      </c>
      <c r="AD33">
        <v>1</v>
      </c>
      <c r="AE33">
        <v>0</v>
      </c>
      <c r="AF33" t="s">
        <v>5</v>
      </c>
      <c r="AG33">
        <v>0.02</v>
      </c>
      <c r="AH33">
        <v>2</v>
      </c>
      <c r="AI33">
        <v>47539129</v>
      </c>
      <c r="AJ33">
        <v>33</v>
      </c>
      <c r="AK33">
        <v>0</v>
      </c>
      <c r="AL33">
        <v>0</v>
      </c>
      <c r="AM33">
        <v>0</v>
      </c>
      <c r="AN33">
        <v>0</v>
      </c>
      <c r="AO33">
        <v>0</v>
      </c>
      <c r="AP33">
        <v>0</v>
      </c>
      <c r="AQ33">
        <v>0</v>
      </c>
      <c r="AR33">
        <v>0</v>
      </c>
    </row>
    <row r="34" spans="1:44" x14ac:dyDescent="0.2">
      <c r="A34">
        <f>ROW(Source!A218)</f>
        <v>218</v>
      </c>
      <c r="B34">
        <v>47539139</v>
      </c>
      <c r="C34">
        <v>47539126</v>
      </c>
      <c r="D34">
        <v>44675658</v>
      </c>
      <c r="E34">
        <v>1</v>
      </c>
      <c r="F34">
        <v>1</v>
      </c>
      <c r="G34">
        <v>1</v>
      </c>
      <c r="H34">
        <v>2</v>
      </c>
      <c r="I34" t="s">
        <v>434</v>
      </c>
      <c r="J34" t="s">
        <v>435</v>
      </c>
      <c r="K34" t="s">
        <v>436</v>
      </c>
      <c r="L34">
        <v>1368</v>
      </c>
      <c r="N34">
        <v>1011</v>
      </c>
      <c r="O34" t="s">
        <v>421</v>
      </c>
      <c r="P34" t="s">
        <v>421</v>
      </c>
      <c r="Q34">
        <v>1</v>
      </c>
      <c r="X34">
        <v>2E-3</v>
      </c>
      <c r="Y34">
        <v>0</v>
      </c>
      <c r="Z34">
        <v>65.709999999999994</v>
      </c>
      <c r="AA34">
        <v>11.6</v>
      </c>
      <c r="AB34">
        <v>0</v>
      </c>
      <c r="AC34">
        <v>0</v>
      </c>
      <c r="AD34">
        <v>1</v>
      </c>
      <c r="AE34">
        <v>0</v>
      </c>
      <c r="AF34" t="s">
        <v>5</v>
      </c>
      <c r="AG34">
        <v>2E-3</v>
      </c>
      <c r="AH34">
        <v>2</v>
      </c>
      <c r="AI34">
        <v>47539130</v>
      </c>
      <c r="AJ34">
        <v>34</v>
      </c>
      <c r="AK34">
        <v>0</v>
      </c>
      <c r="AL34">
        <v>0</v>
      </c>
      <c r="AM34">
        <v>0</v>
      </c>
      <c r="AN34">
        <v>0</v>
      </c>
      <c r="AO34">
        <v>0</v>
      </c>
      <c r="AP34">
        <v>0</v>
      </c>
      <c r="AQ34">
        <v>0</v>
      </c>
      <c r="AR34">
        <v>0</v>
      </c>
    </row>
    <row r="35" spans="1:44" x14ac:dyDescent="0.2">
      <c r="A35">
        <f>ROW(Source!A218)</f>
        <v>218</v>
      </c>
      <c r="B35">
        <v>47539140</v>
      </c>
      <c r="C35">
        <v>47539126</v>
      </c>
      <c r="D35">
        <v>44469985</v>
      </c>
      <c r="E35">
        <v>1</v>
      </c>
      <c r="F35">
        <v>1</v>
      </c>
      <c r="G35">
        <v>1</v>
      </c>
      <c r="H35">
        <v>3</v>
      </c>
      <c r="I35" t="s">
        <v>458</v>
      </c>
      <c r="J35" t="s">
        <v>459</v>
      </c>
      <c r="K35" t="s">
        <v>460</v>
      </c>
      <c r="L35">
        <v>1327</v>
      </c>
      <c r="N35">
        <v>1005</v>
      </c>
      <c r="O35" t="s">
        <v>113</v>
      </c>
      <c r="P35" t="s">
        <v>113</v>
      </c>
      <c r="Q35">
        <v>1</v>
      </c>
      <c r="X35">
        <v>103</v>
      </c>
      <c r="Y35">
        <v>42.94</v>
      </c>
      <c r="Z35">
        <v>0</v>
      </c>
      <c r="AA35">
        <v>0</v>
      </c>
      <c r="AB35">
        <v>0</v>
      </c>
      <c r="AC35">
        <v>0</v>
      </c>
      <c r="AD35">
        <v>1</v>
      </c>
      <c r="AE35">
        <v>0</v>
      </c>
      <c r="AF35" t="s">
        <v>5</v>
      </c>
      <c r="AG35">
        <v>103</v>
      </c>
      <c r="AH35">
        <v>2</v>
      </c>
      <c r="AI35">
        <v>47539131</v>
      </c>
      <c r="AJ35">
        <v>35</v>
      </c>
      <c r="AK35">
        <v>0</v>
      </c>
      <c r="AL35">
        <v>0</v>
      </c>
      <c r="AM35">
        <v>0</v>
      </c>
      <c r="AN35">
        <v>0</v>
      </c>
      <c r="AO35">
        <v>0</v>
      </c>
      <c r="AP35">
        <v>0</v>
      </c>
      <c r="AQ35">
        <v>0</v>
      </c>
      <c r="AR35">
        <v>0</v>
      </c>
    </row>
    <row r="36" spans="1:44" x14ac:dyDescent="0.2">
      <c r="A36">
        <f>ROW(Source!A218)</f>
        <v>218</v>
      </c>
      <c r="B36">
        <v>47539141</v>
      </c>
      <c r="C36">
        <v>47539126</v>
      </c>
      <c r="D36">
        <v>44474171</v>
      </c>
      <c r="E36">
        <v>1</v>
      </c>
      <c r="F36">
        <v>1</v>
      </c>
      <c r="G36">
        <v>1</v>
      </c>
      <c r="H36">
        <v>3</v>
      </c>
      <c r="I36" t="s">
        <v>154</v>
      </c>
      <c r="J36" t="s">
        <v>156</v>
      </c>
      <c r="K36" t="s">
        <v>155</v>
      </c>
      <c r="L36">
        <v>1425</v>
      </c>
      <c r="N36">
        <v>1013</v>
      </c>
      <c r="O36" t="s">
        <v>101</v>
      </c>
      <c r="P36" t="s">
        <v>101</v>
      </c>
      <c r="Q36">
        <v>1</v>
      </c>
      <c r="X36">
        <v>3.03</v>
      </c>
      <c r="Y36">
        <v>70</v>
      </c>
      <c r="Z36">
        <v>0</v>
      </c>
      <c r="AA36">
        <v>0</v>
      </c>
      <c r="AB36">
        <v>0</v>
      </c>
      <c r="AC36">
        <v>0</v>
      </c>
      <c r="AD36">
        <v>1</v>
      </c>
      <c r="AE36">
        <v>0</v>
      </c>
      <c r="AF36" t="s">
        <v>5</v>
      </c>
      <c r="AG36">
        <v>3.03</v>
      </c>
      <c r="AH36">
        <v>2</v>
      </c>
      <c r="AI36">
        <v>47539132</v>
      </c>
      <c r="AJ36">
        <v>36</v>
      </c>
      <c r="AK36">
        <v>0</v>
      </c>
      <c r="AL36">
        <v>0</v>
      </c>
      <c r="AM36">
        <v>0</v>
      </c>
      <c r="AN36">
        <v>0</v>
      </c>
      <c r="AO36">
        <v>0</v>
      </c>
      <c r="AP36">
        <v>0</v>
      </c>
      <c r="AQ36">
        <v>0</v>
      </c>
      <c r="AR36">
        <v>0</v>
      </c>
    </row>
    <row r="37" spans="1:44" x14ac:dyDescent="0.2">
      <c r="A37">
        <f>ROW(Source!A218)</f>
        <v>218</v>
      </c>
      <c r="B37">
        <v>47539142</v>
      </c>
      <c r="C37">
        <v>47539126</v>
      </c>
      <c r="D37">
        <v>44506681</v>
      </c>
      <c r="E37">
        <v>1</v>
      </c>
      <c r="F37">
        <v>1</v>
      </c>
      <c r="G37">
        <v>1</v>
      </c>
      <c r="H37">
        <v>3</v>
      </c>
      <c r="I37" t="s">
        <v>150</v>
      </c>
      <c r="J37" t="s">
        <v>152</v>
      </c>
      <c r="K37" t="s">
        <v>151</v>
      </c>
      <c r="L37">
        <v>1425</v>
      </c>
      <c r="N37">
        <v>1013</v>
      </c>
      <c r="O37" t="s">
        <v>101</v>
      </c>
      <c r="P37" t="s">
        <v>101</v>
      </c>
      <c r="Q37">
        <v>1</v>
      </c>
      <c r="X37">
        <v>0.7</v>
      </c>
      <c r="Y37">
        <v>366</v>
      </c>
      <c r="Z37">
        <v>0</v>
      </c>
      <c r="AA37">
        <v>0</v>
      </c>
      <c r="AB37">
        <v>0</v>
      </c>
      <c r="AC37">
        <v>0</v>
      </c>
      <c r="AD37">
        <v>1</v>
      </c>
      <c r="AE37">
        <v>0</v>
      </c>
      <c r="AF37" t="s">
        <v>5</v>
      </c>
      <c r="AG37">
        <v>0.7</v>
      </c>
      <c r="AH37">
        <v>2</v>
      </c>
      <c r="AI37">
        <v>47539133</v>
      </c>
      <c r="AJ37">
        <v>37</v>
      </c>
      <c r="AK37">
        <v>0</v>
      </c>
      <c r="AL37">
        <v>0</v>
      </c>
      <c r="AM37">
        <v>0</v>
      </c>
      <c r="AN37">
        <v>0</v>
      </c>
      <c r="AO37">
        <v>0</v>
      </c>
      <c r="AP37">
        <v>0</v>
      </c>
      <c r="AQ37">
        <v>0</v>
      </c>
      <c r="AR37">
        <v>0</v>
      </c>
    </row>
    <row r="38" spans="1:44" x14ac:dyDescent="0.2">
      <c r="A38">
        <f>ROW(Source!A218)</f>
        <v>218</v>
      </c>
      <c r="B38">
        <v>47539143</v>
      </c>
      <c r="C38">
        <v>47539126</v>
      </c>
      <c r="D38">
        <v>44462192</v>
      </c>
      <c r="E38">
        <v>52</v>
      </c>
      <c r="F38">
        <v>1</v>
      </c>
      <c r="G38">
        <v>1</v>
      </c>
      <c r="H38">
        <v>3</v>
      </c>
      <c r="I38" t="s">
        <v>26</v>
      </c>
      <c r="J38" t="s">
        <v>5</v>
      </c>
      <c r="K38" t="s">
        <v>27</v>
      </c>
      <c r="L38">
        <v>1348</v>
      </c>
      <c r="N38">
        <v>1009</v>
      </c>
      <c r="O38" t="s">
        <v>28</v>
      </c>
      <c r="P38" t="s">
        <v>28</v>
      </c>
      <c r="Q38">
        <v>1000</v>
      </c>
      <c r="X38">
        <v>0.25620999999999999</v>
      </c>
      <c r="Y38">
        <v>0</v>
      </c>
      <c r="Z38">
        <v>0</v>
      </c>
      <c r="AA38">
        <v>0</v>
      </c>
      <c r="AB38">
        <v>0</v>
      </c>
      <c r="AC38">
        <v>0</v>
      </c>
      <c r="AD38">
        <v>0</v>
      </c>
      <c r="AE38">
        <v>0</v>
      </c>
      <c r="AF38" t="s">
        <v>5</v>
      </c>
      <c r="AG38">
        <v>0.25620999999999999</v>
      </c>
      <c r="AH38">
        <v>2</v>
      </c>
      <c r="AI38">
        <v>47539134</v>
      </c>
      <c r="AJ38">
        <v>38</v>
      </c>
      <c r="AK38">
        <v>0</v>
      </c>
      <c r="AL38">
        <v>0</v>
      </c>
      <c r="AM38">
        <v>0</v>
      </c>
      <c r="AN38">
        <v>0</v>
      </c>
      <c r="AO38">
        <v>0</v>
      </c>
      <c r="AP38">
        <v>0</v>
      </c>
      <c r="AQ38">
        <v>0</v>
      </c>
      <c r="AR38">
        <v>0</v>
      </c>
    </row>
    <row r="39" spans="1:44" x14ac:dyDescent="0.2">
      <c r="A39">
        <f>ROW(Source!A218)</f>
        <v>218</v>
      </c>
      <c r="B39">
        <v>47539144</v>
      </c>
      <c r="C39">
        <v>47539126</v>
      </c>
      <c r="D39">
        <v>44462193</v>
      </c>
      <c r="E39">
        <v>52</v>
      </c>
      <c r="F39">
        <v>1</v>
      </c>
      <c r="G39">
        <v>1</v>
      </c>
      <c r="H39">
        <v>3</v>
      </c>
      <c r="I39" t="s">
        <v>30</v>
      </c>
      <c r="J39" t="s">
        <v>5</v>
      </c>
      <c r="K39" t="s">
        <v>31</v>
      </c>
      <c r="L39">
        <v>1348</v>
      </c>
      <c r="N39">
        <v>1009</v>
      </c>
      <c r="O39" t="s">
        <v>28</v>
      </c>
      <c r="P39" t="s">
        <v>28</v>
      </c>
      <c r="Q39">
        <v>1000</v>
      </c>
      <c r="X39">
        <v>0.25620999999999999</v>
      </c>
      <c r="Y39">
        <v>0</v>
      </c>
      <c r="Z39">
        <v>0</v>
      </c>
      <c r="AA39">
        <v>0</v>
      </c>
      <c r="AB39">
        <v>0</v>
      </c>
      <c r="AC39">
        <v>0</v>
      </c>
      <c r="AD39">
        <v>0</v>
      </c>
      <c r="AE39">
        <v>0</v>
      </c>
      <c r="AF39" t="s">
        <v>5</v>
      </c>
      <c r="AG39">
        <v>0.25620999999999999</v>
      </c>
      <c r="AH39">
        <v>2</v>
      </c>
      <c r="AI39">
        <v>47539135</v>
      </c>
      <c r="AJ39">
        <v>39</v>
      </c>
      <c r="AK39">
        <v>0</v>
      </c>
      <c r="AL39">
        <v>0</v>
      </c>
      <c r="AM39">
        <v>0</v>
      </c>
      <c r="AN39">
        <v>0</v>
      </c>
      <c r="AO39">
        <v>0</v>
      </c>
      <c r="AP39">
        <v>0</v>
      </c>
      <c r="AQ39">
        <v>0</v>
      </c>
      <c r="AR39">
        <v>0</v>
      </c>
    </row>
    <row r="40" spans="1:44" x14ac:dyDescent="0.2">
      <c r="A40">
        <f>ROW(Source!A258)</f>
        <v>258</v>
      </c>
      <c r="B40">
        <v>47539169</v>
      </c>
      <c r="C40">
        <v>47539149</v>
      </c>
      <c r="D40">
        <v>44457684</v>
      </c>
      <c r="E40">
        <v>52</v>
      </c>
      <c r="F40">
        <v>1</v>
      </c>
      <c r="G40">
        <v>1</v>
      </c>
      <c r="H40">
        <v>1</v>
      </c>
      <c r="I40" t="s">
        <v>461</v>
      </c>
      <c r="J40" t="s">
        <v>5</v>
      </c>
      <c r="K40" t="s">
        <v>462</v>
      </c>
      <c r="L40">
        <v>1191</v>
      </c>
      <c r="N40">
        <v>1013</v>
      </c>
      <c r="O40" t="s">
        <v>413</v>
      </c>
      <c r="P40" t="s">
        <v>413</v>
      </c>
      <c r="Q40">
        <v>1</v>
      </c>
      <c r="X40">
        <v>132</v>
      </c>
      <c r="Y40">
        <v>0</v>
      </c>
      <c r="Z40">
        <v>0</v>
      </c>
      <c r="AA40">
        <v>0</v>
      </c>
      <c r="AB40">
        <v>9.07</v>
      </c>
      <c r="AC40">
        <v>0</v>
      </c>
      <c r="AD40">
        <v>1</v>
      </c>
      <c r="AE40">
        <v>1</v>
      </c>
      <c r="AF40" t="s">
        <v>128</v>
      </c>
      <c r="AG40">
        <v>151.79999999999998</v>
      </c>
      <c r="AH40">
        <v>2</v>
      </c>
      <c r="AI40">
        <v>47539150</v>
      </c>
      <c r="AJ40">
        <v>40</v>
      </c>
      <c r="AK40">
        <v>0</v>
      </c>
      <c r="AL40">
        <v>0</v>
      </c>
      <c r="AM40">
        <v>0</v>
      </c>
      <c r="AN40">
        <v>0</v>
      </c>
      <c r="AO40">
        <v>0</v>
      </c>
      <c r="AP40">
        <v>0</v>
      </c>
      <c r="AQ40">
        <v>0</v>
      </c>
      <c r="AR40">
        <v>0</v>
      </c>
    </row>
    <row r="41" spans="1:44" x14ac:dyDescent="0.2">
      <c r="A41">
        <f>ROW(Source!A258)</f>
        <v>258</v>
      </c>
      <c r="B41">
        <v>47539170</v>
      </c>
      <c r="C41">
        <v>47539149</v>
      </c>
      <c r="D41">
        <v>44457864</v>
      </c>
      <c r="E41">
        <v>52</v>
      </c>
      <c r="F41">
        <v>1</v>
      </c>
      <c r="G41">
        <v>1</v>
      </c>
      <c r="H41">
        <v>1</v>
      </c>
      <c r="I41" t="s">
        <v>416</v>
      </c>
      <c r="J41" t="s">
        <v>5</v>
      </c>
      <c r="K41" t="s">
        <v>417</v>
      </c>
      <c r="L41">
        <v>1191</v>
      </c>
      <c r="N41">
        <v>1013</v>
      </c>
      <c r="O41" t="s">
        <v>413</v>
      </c>
      <c r="P41" t="s">
        <v>413</v>
      </c>
      <c r="Q41">
        <v>1</v>
      </c>
      <c r="X41">
        <v>0.91</v>
      </c>
      <c r="Y41">
        <v>0</v>
      </c>
      <c r="Z41">
        <v>0</v>
      </c>
      <c r="AA41">
        <v>0</v>
      </c>
      <c r="AB41">
        <v>0</v>
      </c>
      <c r="AC41">
        <v>0</v>
      </c>
      <c r="AD41">
        <v>1</v>
      </c>
      <c r="AE41">
        <v>2</v>
      </c>
      <c r="AF41" t="s">
        <v>127</v>
      </c>
      <c r="AG41">
        <v>1.1375</v>
      </c>
      <c r="AH41">
        <v>2</v>
      </c>
      <c r="AI41">
        <v>47539151</v>
      </c>
      <c r="AJ41">
        <v>41</v>
      </c>
      <c r="AK41">
        <v>0</v>
      </c>
      <c r="AL41">
        <v>0</v>
      </c>
      <c r="AM41">
        <v>0</v>
      </c>
      <c r="AN41">
        <v>0</v>
      </c>
      <c r="AO41">
        <v>0</v>
      </c>
      <c r="AP41">
        <v>0</v>
      </c>
      <c r="AQ41">
        <v>0</v>
      </c>
      <c r="AR41">
        <v>0</v>
      </c>
    </row>
    <row r="42" spans="1:44" x14ac:dyDescent="0.2">
      <c r="A42">
        <f>ROW(Source!A258)</f>
        <v>258</v>
      </c>
      <c r="B42">
        <v>47539171</v>
      </c>
      <c r="C42">
        <v>47539149</v>
      </c>
      <c r="D42">
        <v>44674406</v>
      </c>
      <c r="E42">
        <v>1</v>
      </c>
      <c r="F42">
        <v>1</v>
      </c>
      <c r="G42">
        <v>1</v>
      </c>
      <c r="H42">
        <v>2</v>
      </c>
      <c r="I42" t="s">
        <v>463</v>
      </c>
      <c r="J42" t="s">
        <v>464</v>
      </c>
      <c r="K42" t="s">
        <v>465</v>
      </c>
      <c r="L42">
        <v>1368</v>
      </c>
      <c r="N42">
        <v>1011</v>
      </c>
      <c r="O42" t="s">
        <v>421</v>
      </c>
      <c r="P42" t="s">
        <v>421</v>
      </c>
      <c r="Q42">
        <v>1</v>
      </c>
      <c r="X42">
        <v>0.56000000000000005</v>
      </c>
      <c r="Y42">
        <v>0</v>
      </c>
      <c r="Z42">
        <v>115.4</v>
      </c>
      <c r="AA42">
        <v>13.5</v>
      </c>
      <c r="AB42">
        <v>0</v>
      </c>
      <c r="AC42">
        <v>0</v>
      </c>
      <c r="AD42">
        <v>1</v>
      </c>
      <c r="AE42">
        <v>0</v>
      </c>
      <c r="AF42" t="s">
        <v>127</v>
      </c>
      <c r="AG42">
        <v>0.70000000000000007</v>
      </c>
      <c r="AH42">
        <v>2</v>
      </c>
      <c r="AI42">
        <v>47539152</v>
      </c>
      <c r="AJ42">
        <v>42</v>
      </c>
      <c r="AK42">
        <v>0</v>
      </c>
      <c r="AL42">
        <v>0</v>
      </c>
      <c r="AM42">
        <v>0</v>
      </c>
      <c r="AN42">
        <v>0</v>
      </c>
      <c r="AO42">
        <v>0</v>
      </c>
      <c r="AP42">
        <v>0</v>
      </c>
      <c r="AQ42">
        <v>0</v>
      </c>
      <c r="AR42">
        <v>0</v>
      </c>
    </row>
    <row r="43" spans="1:44" x14ac:dyDescent="0.2">
      <c r="A43">
        <f>ROW(Source!A258)</f>
        <v>258</v>
      </c>
      <c r="B43">
        <v>47539172</v>
      </c>
      <c r="C43">
        <v>47539149</v>
      </c>
      <c r="D43">
        <v>44675658</v>
      </c>
      <c r="E43">
        <v>1</v>
      </c>
      <c r="F43">
        <v>1</v>
      </c>
      <c r="G43">
        <v>1</v>
      </c>
      <c r="H43">
        <v>2</v>
      </c>
      <c r="I43" t="s">
        <v>434</v>
      </c>
      <c r="J43" t="s">
        <v>435</v>
      </c>
      <c r="K43" t="s">
        <v>436</v>
      </c>
      <c r="L43">
        <v>1368</v>
      </c>
      <c r="N43">
        <v>1011</v>
      </c>
      <c r="O43" t="s">
        <v>421</v>
      </c>
      <c r="P43" t="s">
        <v>421</v>
      </c>
      <c r="Q43">
        <v>1</v>
      </c>
      <c r="X43">
        <v>0.35</v>
      </c>
      <c r="Y43">
        <v>0</v>
      </c>
      <c r="Z43">
        <v>65.709999999999994</v>
      </c>
      <c r="AA43">
        <v>11.6</v>
      </c>
      <c r="AB43">
        <v>0</v>
      </c>
      <c r="AC43">
        <v>0</v>
      </c>
      <c r="AD43">
        <v>1</v>
      </c>
      <c r="AE43">
        <v>0</v>
      </c>
      <c r="AF43" t="s">
        <v>127</v>
      </c>
      <c r="AG43">
        <v>0.4375</v>
      </c>
      <c r="AH43">
        <v>2</v>
      </c>
      <c r="AI43">
        <v>47539153</v>
      </c>
      <c r="AJ43">
        <v>43</v>
      </c>
      <c r="AK43">
        <v>0</v>
      </c>
      <c r="AL43">
        <v>0</v>
      </c>
      <c r="AM43">
        <v>0</v>
      </c>
      <c r="AN43">
        <v>0</v>
      </c>
      <c r="AO43">
        <v>0</v>
      </c>
      <c r="AP43">
        <v>0</v>
      </c>
      <c r="AQ43">
        <v>0</v>
      </c>
      <c r="AR43">
        <v>0</v>
      </c>
    </row>
    <row r="44" spans="1:44" x14ac:dyDescent="0.2">
      <c r="A44">
        <f>ROW(Source!A258)</f>
        <v>258</v>
      </c>
      <c r="B44">
        <v>47539173</v>
      </c>
      <c r="C44">
        <v>47539149</v>
      </c>
      <c r="D44">
        <v>44676608</v>
      </c>
      <c r="E44">
        <v>1</v>
      </c>
      <c r="F44">
        <v>1</v>
      </c>
      <c r="G44">
        <v>1</v>
      </c>
      <c r="H44">
        <v>2</v>
      </c>
      <c r="I44" t="s">
        <v>466</v>
      </c>
      <c r="J44" t="s">
        <v>467</v>
      </c>
      <c r="K44" t="s">
        <v>468</v>
      </c>
      <c r="L44">
        <v>1368</v>
      </c>
      <c r="N44">
        <v>1011</v>
      </c>
      <c r="O44" t="s">
        <v>421</v>
      </c>
      <c r="P44" t="s">
        <v>421</v>
      </c>
      <c r="Q44">
        <v>1</v>
      </c>
      <c r="X44">
        <v>0.1</v>
      </c>
      <c r="Y44">
        <v>0</v>
      </c>
      <c r="Z44">
        <v>33.590000000000003</v>
      </c>
      <c r="AA44">
        <v>0</v>
      </c>
      <c r="AB44">
        <v>0</v>
      </c>
      <c r="AC44">
        <v>0</v>
      </c>
      <c r="AD44">
        <v>1</v>
      </c>
      <c r="AE44">
        <v>0</v>
      </c>
      <c r="AF44" t="s">
        <v>127</v>
      </c>
      <c r="AG44">
        <v>0.125</v>
      </c>
      <c r="AH44">
        <v>2</v>
      </c>
      <c r="AI44">
        <v>47539154</v>
      </c>
      <c r="AJ44">
        <v>44</v>
      </c>
      <c r="AK44">
        <v>0</v>
      </c>
      <c r="AL44">
        <v>0</v>
      </c>
      <c r="AM44">
        <v>0</v>
      </c>
      <c r="AN44">
        <v>0</v>
      </c>
      <c r="AO44">
        <v>0</v>
      </c>
      <c r="AP44">
        <v>0</v>
      </c>
      <c r="AQ44">
        <v>0</v>
      </c>
      <c r="AR44">
        <v>0</v>
      </c>
    </row>
    <row r="45" spans="1:44" x14ac:dyDescent="0.2">
      <c r="A45">
        <f>ROW(Source!A258)</f>
        <v>258</v>
      </c>
      <c r="B45">
        <v>47539174</v>
      </c>
      <c r="C45">
        <v>47539149</v>
      </c>
      <c r="D45">
        <v>44457933</v>
      </c>
      <c r="E45">
        <v>52</v>
      </c>
      <c r="F45">
        <v>1</v>
      </c>
      <c r="G45">
        <v>1</v>
      </c>
      <c r="H45">
        <v>3</v>
      </c>
      <c r="I45" t="s">
        <v>616</v>
      </c>
      <c r="J45" t="s">
        <v>5</v>
      </c>
      <c r="K45" t="s">
        <v>617</v>
      </c>
      <c r="L45">
        <v>1327</v>
      </c>
      <c r="N45">
        <v>1005</v>
      </c>
      <c r="O45" t="s">
        <v>113</v>
      </c>
      <c r="P45" t="s">
        <v>113</v>
      </c>
      <c r="Q45">
        <v>1</v>
      </c>
      <c r="X45">
        <v>421</v>
      </c>
      <c r="Y45">
        <v>0</v>
      </c>
      <c r="Z45">
        <v>0</v>
      </c>
      <c r="AA45">
        <v>0</v>
      </c>
      <c r="AB45">
        <v>0</v>
      </c>
      <c r="AC45">
        <v>0</v>
      </c>
      <c r="AD45">
        <v>0</v>
      </c>
      <c r="AE45">
        <v>0</v>
      </c>
      <c r="AF45" t="s">
        <v>5</v>
      </c>
      <c r="AG45">
        <v>421</v>
      </c>
      <c r="AH45">
        <v>3</v>
      </c>
      <c r="AI45">
        <v>-1</v>
      </c>
      <c r="AJ45" t="s">
        <v>5</v>
      </c>
      <c r="AK45">
        <v>0</v>
      </c>
      <c r="AL45">
        <v>0</v>
      </c>
      <c r="AM45">
        <v>0</v>
      </c>
      <c r="AN45">
        <v>0</v>
      </c>
      <c r="AO45">
        <v>0</v>
      </c>
      <c r="AP45">
        <v>0</v>
      </c>
      <c r="AQ45">
        <v>0</v>
      </c>
      <c r="AR45">
        <v>0</v>
      </c>
    </row>
    <row r="46" spans="1:44" x14ac:dyDescent="0.2">
      <c r="A46">
        <f>ROW(Source!A258)</f>
        <v>258</v>
      </c>
      <c r="B46">
        <v>47539175</v>
      </c>
      <c r="C46">
        <v>47539149</v>
      </c>
      <c r="D46">
        <v>44470219</v>
      </c>
      <c r="E46">
        <v>1</v>
      </c>
      <c r="F46">
        <v>1</v>
      </c>
      <c r="G46">
        <v>1</v>
      </c>
      <c r="H46">
        <v>3</v>
      </c>
      <c r="I46" t="s">
        <v>315</v>
      </c>
      <c r="J46" t="s">
        <v>317</v>
      </c>
      <c r="K46" t="s">
        <v>316</v>
      </c>
      <c r="L46">
        <v>1339</v>
      </c>
      <c r="N46">
        <v>1007</v>
      </c>
      <c r="O46" t="s">
        <v>170</v>
      </c>
      <c r="P46" t="s">
        <v>170</v>
      </c>
      <c r="Q46">
        <v>1</v>
      </c>
      <c r="X46">
        <v>0.13</v>
      </c>
      <c r="Y46">
        <v>2.44</v>
      </c>
      <c r="Z46">
        <v>0</v>
      </c>
      <c r="AA46">
        <v>0</v>
      </c>
      <c r="AB46">
        <v>0</v>
      </c>
      <c r="AC46">
        <v>0</v>
      </c>
      <c r="AD46">
        <v>1</v>
      </c>
      <c r="AE46">
        <v>0</v>
      </c>
      <c r="AF46" t="s">
        <v>5</v>
      </c>
      <c r="AG46">
        <v>0.13</v>
      </c>
      <c r="AH46">
        <v>2</v>
      </c>
      <c r="AI46">
        <v>47539155</v>
      </c>
      <c r="AJ46">
        <v>46</v>
      </c>
      <c r="AK46">
        <v>0</v>
      </c>
      <c r="AL46">
        <v>0</v>
      </c>
      <c r="AM46">
        <v>0</v>
      </c>
      <c r="AN46">
        <v>0</v>
      </c>
      <c r="AO46">
        <v>0</v>
      </c>
      <c r="AP46">
        <v>0</v>
      </c>
      <c r="AQ46">
        <v>0</v>
      </c>
      <c r="AR46">
        <v>0</v>
      </c>
    </row>
    <row r="47" spans="1:44" x14ac:dyDescent="0.2">
      <c r="A47">
        <f>ROW(Source!A258)</f>
        <v>258</v>
      </c>
      <c r="B47">
        <v>47539176</v>
      </c>
      <c r="C47">
        <v>47539149</v>
      </c>
      <c r="D47">
        <v>44470627</v>
      </c>
      <c r="E47">
        <v>1</v>
      </c>
      <c r="F47">
        <v>1</v>
      </c>
      <c r="G47">
        <v>1</v>
      </c>
      <c r="H47">
        <v>3</v>
      </c>
      <c r="I47" t="s">
        <v>469</v>
      </c>
      <c r="J47" t="s">
        <v>470</v>
      </c>
      <c r="K47" t="s">
        <v>471</v>
      </c>
      <c r="L47">
        <v>1301</v>
      </c>
      <c r="N47">
        <v>1003</v>
      </c>
      <c r="O47" t="s">
        <v>232</v>
      </c>
      <c r="P47" t="s">
        <v>232</v>
      </c>
      <c r="Q47">
        <v>1</v>
      </c>
      <c r="X47">
        <v>126</v>
      </c>
      <c r="Y47">
        <v>0.6</v>
      </c>
      <c r="Z47">
        <v>0</v>
      </c>
      <c r="AA47">
        <v>0</v>
      </c>
      <c r="AB47">
        <v>0</v>
      </c>
      <c r="AC47">
        <v>0</v>
      </c>
      <c r="AD47">
        <v>1</v>
      </c>
      <c r="AE47">
        <v>0</v>
      </c>
      <c r="AF47" t="s">
        <v>5</v>
      </c>
      <c r="AG47">
        <v>126</v>
      </c>
      <c r="AH47">
        <v>2</v>
      </c>
      <c r="AI47">
        <v>47539156</v>
      </c>
      <c r="AJ47">
        <v>47</v>
      </c>
      <c r="AK47">
        <v>0</v>
      </c>
      <c r="AL47">
        <v>0</v>
      </c>
      <c r="AM47">
        <v>0</v>
      </c>
      <c r="AN47">
        <v>0</v>
      </c>
      <c r="AO47">
        <v>0</v>
      </c>
      <c r="AP47">
        <v>0</v>
      </c>
      <c r="AQ47">
        <v>0</v>
      </c>
      <c r="AR47">
        <v>0</v>
      </c>
    </row>
    <row r="48" spans="1:44" x14ac:dyDescent="0.2">
      <c r="A48">
        <f>ROW(Source!A258)</f>
        <v>258</v>
      </c>
      <c r="B48">
        <v>47539177</v>
      </c>
      <c r="C48">
        <v>47539149</v>
      </c>
      <c r="D48">
        <v>44470669</v>
      </c>
      <c r="E48">
        <v>1</v>
      </c>
      <c r="F48">
        <v>1</v>
      </c>
      <c r="G48">
        <v>1</v>
      </c>
      <c r="H48">
        <v>3</v>
      </c>
      <c r="I48" t="s">
        <v>472</v>
      </c>
      <c r="J48" t="s">
        <v>473</v>
      </c>
      <c r="K48" t="s">
        <v>474</v>
      </c>
      <c r="L48">
        <v>1301</v>
      </c>
      <c r="N48">
        <v>1003</v>
      </c>
      <c r="O48" t="s">
        <v>232</v>
      </c>
      <c r="P48" t="s">
        <v>232</v>
      </c>
      <c r="Q48">
        <v>1</v>
      </c>
      <c r="X48">
        <v>152</v>
      </c>
      <c r="Y48">
        <v>0.17</v>
      </c>
      <c r="Z48">
        <v>0</v>
      </c>
      <c r="AA48">
        <v>0</v>
      </c>
      <c r="AB48">
        <v>0</v>
      </c>
      <c r="AC48">
        <v>0</v>
      </c>
      <c r="AD48">
        <v>1</v>
      </c>
      <c r="AE48">
        <v>0</v>
      </c>
      <c r="AF48" t="s">
        <v>5</v>
      </c>
      <c r="AG48">
        <v>152</v>
      </c>
      <c r="AH48">
        <v>2</v>
      </c>
      <c r="AI48">
        <v>47539157</v>
      </c>
      <c r="AJ48">
        <v>48</v>
      </c>
      <c r="AK48">
        <v>0</v>
      </c>
      <c r="AL48">
        <v>0</v>
      </c>
      <c r="AM48">
        <v>0</v>
      </c>
      <c r="AN48">
        <v>0</v>
      </c>
      <c r="AO48">
        <v>0</v>
      </c>
      <c r="AP48">
        <v>0</v>
      </c>
      <c r="AQ48">
        <v>0</v>
      </c>
      <c r="AR48">
        <v>0</v>
      </c>
    </row>
    <row r="49" spans="1:44" x14ac:dyDescent="0.2">
      <c r="A49">
        <f>ROW(Source!A258)</f>
        <v>258</v>
      </c>
      <c r="B49">
        <v>47539178</v>
      </c>
      <c r="C49">
        <v>47539149</v>
      </c>
      <c r="D49">
        <v>44470676</v>
      </c>
      <c r="E49">
        <v>1</v>
      </c>
      <c r="F49">
        <v>1</v>
      </c>
      <c r="G49">
        <v>1</v>
      </c>
      <c r="H49">
        <v>3</v>
      </c>
      <c r="I49" t="s">
        <v>475</v>
      </c>
      <c r="J49" t="s">
        <v>476</v>
      </c>
      <c r="K49" t="s">
        <v>477</v>
      </c>
      <c r="L49">
        <v>1308</v>
      </c>
      <c r="N49">
        <v>1003</v>
      </c>
      <c r="O49" t="s">
        <v>227</v>
      </c>
      <c r="P49" t="s">
        <v>227</v>
      </c>
      <c r="Q49">
        <v>100</v>
      </c>
      <c r="X49">
        <v>1.77</v>
      </c>
      <c r="Y49">
        <v>173</v>
      </c>
      <c r="Z49">
        <v>0</v>
      </c>
      <c r="AA49">
        <v>0</v>
      </c>
      <c r="AB49">
        <v>0</v>
      </c>
      <c r="AC49">
        <v>0</v>
      </c>
      <c r="AD49">
        <v>1</v>
      </c>
      <c r="AE49">
        <v>0</v>
      </c>
      <c r="AF49" t="s">
        <v>5</v>
      </c>
      <c r="AG49">
        <v>1.77</v>
      </c>
      <c r="AH49">
        <v>2</v>
      </c>
      <c r="AI49">
        <v>47539158</v>
      </c>
      <c r="AJ49">
        <v>49</v>
      </c>
      <c r="AK49">
        <v>0</v>
      </c>
      <c r="AL49">
        <v>0</v>
      </c>
      <c r="AM49">
        <v>0</v>
      </c>
      <c r="AN49">
        <v>0</v>
      </c>
      <c r="AO49">
        <v>0</v>
      </c>
      <c r="AP49">
        <v>0</v>
      </c>
      <c r="AQ49">
        <v>0</v>
      </c>
      <c r="AR49">
        <v>0</v>
      </c>
    </row>
    <row r="50" spans="1:44" x14ac:dyDescent="0.2">
      <c r="A50">
        <f>ROW(Source!A258)</f>
        <v>258</v>
      </c>
      <c r="B50">
        <v>47539179</v>
      </c>
      <c r="C50">
        <v>47539149</v>
      </c>
      <c r="D50">
        <v>44474246</v>
      </c>
      <c r="E50">
        <v>1</v>
      </c>
      <c r="F50">
        <v>1</v>
      </c>
      <c r="G50">
        <v>1</v>
      </c>
      <c r="H50">
        <v>3</v>
      </c>
      <c r="I50" t="s">
        <v>478</v>
      </c>
      <c r="J50" t="s">
        <v>479</v>
      </c>
      <c r="K50" t="s">
        <v>480</v>
      </c>
      <c r="L50">
        <v>1425</v>
      </c>
      <c r="N50">
        <v>1013</v>
      </c>
      <c r="O50" t="s">
        <v>101</v>
      </c>
      <c r="P50" t="s">
        <v>101</v>
      </c>
      <c r="Q50">
        <v>1</v>
      </c>
      <c r="X50">
        <v>1.69</v>
      </c>
      <c r="Y50">
        <v>8</v>
      </c>
      <c r="Z50">
        <v>0</v>
      </c>
      <c r="AA50">
        <v>0</v>
      </c>
      <c r="AB50">
        <v>0</v>
      </c>
      <c r="AC50">
        <v>0</v>
      </c>
      <c r="AD50">
        <v>1</v>
      </c>
      <c r="AE50">
        <v>0</v>
      </c>
      <c r="AF50" t="s">
        <v>5</v>
      </c>
      <c r="AG50">
        <v>1.69</v>
      </c>
      <c r="AH50">
        <v>2</v>
      </c>
      <c r="AI50">
        <v>47539159</v>
      </c>
      <c r="AJ50">
        <v>50</v>
      </c>
      <c r="AK50">
        <v>0</v>
      </c>
      <c r="AL50">
        <v>0</v>
      </c>
      <c r="AM50">
        <v>0</v>
      </c>
      <c r="AN50">
        <v>0</v>
      </c>
      <c r="AO50">
        <v>0</v>
      </c>
      <c r="AP50">
        <v>0</v>
      </c>
      <c r="AQ50">
        <v>0</v>
      </c>
      <c r="AR50">
        <v>0</v>
      </c>
    </row>
    <row r="51" spans="1:44" x14ac:dyDescent="0.2">
      <c r="A51">
        <f>ROW(Source!A258)</f>
        <v>258</v>
      </c>
      <c r="B51">
        <v>47539180</v>
      </c>
      <c r="C51">
        <v>47539149</v>
      </c>
      <c r="D51">
        <v>44474683</v>
      </c>
      <c r="E51">
        <v>1</v>
      </c>
      <c r="F51">
        <v>1</v>
      </c>
      <c r="G51">
        <v>1</v>
      </c>
      <c r="H51">
        <v>3</v>
      </c>
      <c r="I51" t="s">
        <v>481</v>
      </c>
      <c r="J51" t="s">
        <v>482</v>
      </c>
      <c r="K51" t="s">
        <v>483</v>
      </c>
      <c r="L51">
        <v>1425</v>
      </c>
      <c r="N51">
        <v>1013</v>
      </c>
      <c r="O51" t="s">
        <v>101</v>
      </c>
      <c r="P51" t="s">
        <v>101</v>
      </c>
      <c r="Q51">
        <v>1</v>
      </c>
      <c r="X51">
        <v>13.53</v>
      </c>
      <c r="Y51">
        <v>2</v>
      </c>
      <c r="Z51">
        <v>0</v>
      </c>
      <c r="AA51">
        <v>0</v>
      </c>
      <c r="AB51">
        <v>0</v>
      </c>
      <c r="AC51">
        <v>0</v>
      </c>
      <c r="AD51">
        <v>1</v>
      </c>
      <c r="AE51">
        <v>0</v>
      </c>
      <c r="AF51" t="s">
        <v>5</v>
      </c>
      <c r="AG51">
        <v>13.53</v>
      </c>
      <c r="AH51">
        <v>2</v>
      </c>
      <c r="AI51">
        <v>47539160</v>
      </c>
      <c r="AJ51">
        <v>51</v>
      </c>
      <c r="AK51">
        <v>0</v>
      </c>
      <c r="AL51">
        <v>0</v>
      </c>
      <c r="AM51">
        <v>0</v>
      </c>
      <c r="AN51">
        <v>0</v>
      </c>
      <c r="AO51">
        <v>0</v>
      </c>
      <c r="AP51">
        <v>0</v>
      </c>
      <c r="AQ51">
        <v>0</v>
      </c>
      <c r="AR51">
        <v>0</v>
      </c>
    </row>
    <row r="52" spans="1:44" x14ac:dyDescent="0.2">
      <c r="A52">
        <f>ROW(Source!A258)</f>
        <v>258</v>
      </c>
      <c r="B52">
        <v>47539181</v>
      </c>
      <c r="C52">
        <v>47539149</v>
      </c>
      <c r="D52">
        <v>44474685</v>
      </c>
      <c r="E52">
        <v>1</v>
      </c>
      <c r="F52">
        <v>1</v>
      </c>
      <c r="G52">
        <v>1</v>
      </c>
      <c r="H52">
        <v>3</v>
      </c>
      <c r="I52" t="s">
        <v>484</v>
      </c>
      <c r="J52" t="s">
        <v>485</v>
      </c>
      <c r="K52" t="s">
        <v>486</v>
      </c>
      <c r="L52">
        <v>1425</v>
      </c>
      <c r="N52">
        <v>1013</v>
      </c>
      <c r="O52" t="s">
        <v>101</v>
      </c>
      <c r="P52" t="s">
        <v>101</v>
      </c>
      <c r="Q52">
        <v>1</v>
      </c>
      <c r="X52">
        <v>35.33</v>
      </c>
      <c r="Y52">
        <v>3</v>
      </c>
      <c r="Z52">
        <v>0</v>
      </c>
      <c r="AA52">
        <v>0</v>
      </c>
      <c r="AB52">
        <v>0</v>
      </c>
      <c r="AC52">
        <v>0</v>
      </c>
      <c r="AD52">
        <v>1</v>
      </c>
      <c r="AE52">
        <v>0</v>
      </c>
      <c r="AF52" t="s">
        <v>5</v>
      </c>
      <c r="AG52">
        <v>35.33</v>
      </c>
      <c r="AH52">
        <v>2</v>
      </c>
      <c r="AI52">
        <v>47539161</v>
      </c>
      <c r="AJ52">
        <v>52</v>
      </c>
      <c r="AK52">
        <v>0</v>
      </c>
      <c r="AL52">
        <v>0</v>
      </c>
      <c r="AM52">
        <v>0</v>
      </c>
      <c r="AN52">
        <v>0</v>
      </c>
      <c r="AO52">
        <v>0</v>
      </c>
      <c r="AP52">
        <v>0</v>
      </c>
      <c r="AQ52">
        <v>0</v>
      </c>
      <c r="AR52">
        <v>0</v>
      </c>
    </row>
    <row r="53" spans="1:44" x14ac:dyDescent="0.2">
      <c r="A53">
        <f>ROW(Source!A258)</f>
        <v>258</v>
      </c>
      <c r="B53">
        <v>47539182</v>
      </c>
      <c r="C53">
        <v>47539149</v>
      </c>
      <c r="D53">
        <v>44499952</v>
      </c>
      <c r="E53">
        <v>1</v>
      </c>
      <c r="F53">
        <v>1</v>
      </c>
      <c r="G53">
        <v>1</v>
      </c>
      <c r="H53">
        <v>3</v>
      </c>
      <c r="I53" t="s">
        <v>487</v>
      </c>
      <c r="J53" t="s">
        <v>488</v>
      </c>
      <c r="K53" t="s">
        <v>489</v>
      </c>
      <c r="L53">
        <v>1301</v>
      </c>
      <c r="N53">
        <v>1003</v>
      </c>
      <c r="O53" t="s">
        <v>232</v>
      </c>
      <c r="P53" t="s">
        <v>232</v>
      </c>
      <c r="Q53">
        <v>1</v>
      </c>
      <c r="X53">
        <v>76</v>
      </c>
      <c r="Y53">
        <v>6.16</v>
      </c>
      <c r="Z53">
        <v>0</v>
      </c>
      <c r="AA53">
        <v>0</v>
      </c>
      <c r="AB53">
        <v>0</v>
      </c>
      <c r="AC53">
        <v>0</v>
      </c>
      <c r="AD53">
        <v>1</v>
      </c>
      <c r="AE53">
        <v>0</v>
      </c>
      <c r="AF53" t="s">
        <v>5</v>
      </c>
      <c r="AG53">
        <v>76</v>
      </c>
      <c r="AH53">
        <v>2</v>
      </c>
      <c r="AI53">
        <v>47539162</v>
      </c>
      <c r="AJ53">
        <v>53</v>
      </c>
      <c r="AK53">
        <v>0</v>
      </c>
      <c r="AL53">
        <v>0</v>
      </c>
      <c r="AM53">
        <v>0</v>
      </c>
      <c r="AN53">
        <v>0</v>
      </c>
      <c r="AO53">
        <v>0</v>
      </c>
      <c r="AP53">
        <v>0</v>
      </c>
      <c r="AQ53">
        <v>0</v>
      </c>
      <c r="AR53">
        <v>0</v>
      </c>
    </row>
    <row r="54" spans="1:44" x14ac:dyDescent="0.2">
      <c r="A54">
        <f>ROW(Source!A258)</f>
        <v>258</v>
      </c>
      <c r="B54">
        <v>47539183</v>
      </c>
      <c r="C54">
        <v>47539149</v>
      </c>
      <c r="D54">
        <v>44500031</v>
      </c>
      <c r="E54">
        <v>1</v>
      </c>
      <c r="F54">
        <v>1</v>
      </c>
      <c r="G54">
        <v>1</v>
      </c>
      <c r="H54">
        <v>3</v>
      </c>
      <c r="I54" t="s">
        <v>490</v>
      </c>
      <c r="J54" t="s">
        <v>491</v>
      </c>
      <c r="K54" t="s">
        <v>492</v>
      </c>
      <c r="L54">
        <v>1301</v>
      </c>
      <c r="N54">
        <v>1003</v>
      </c>
      <c r="O54" t="s">
        <v>232</v>
      </c>
      <c r="P54" t="s">
        <v>232</v>
      </c>
      <c r="Q54">
        <v>1</v>
      </c>
      <c r="X54">
        <v>204</v>
      </c>
      <c r="Y54">
        <v>6.86</v>
      </c>
      <c r="Z54">
        <v>0</v>
      </c>
      <c r="AA54">
        <v>0</v>
      </c>
      <c r="AB54">
        <v>0</v>
      </c>
      <c r="AC54">
        <v>0</v>
      </c>
      <c r="AD54">
        <v>1</v>
      </c>
      <c r="AE54">
        <v>0</v>
      </c>
      <c r="AF54" t="s">
        <v>5</v>
      </c>
      <c r="AG54">
        <v>204</v>
      </c>
      <c r="AH54">
        <v>2</v>
      </c>
      <c r="AI54">
        <v>47539163</v>
      </c>
      <c r="AJ54">
        <v>54</v>
      </c>
      <c r="AK54">
        <v>0</v>
      </c>
      <c r="AL54">
        <v>0</v>
      </c>
      <c r="AM54">
        <v>0</v>
      </c>
      <c r="AN54">
        <v>0</v>
      </c>
      <c r="AO54">
        <v>0</v>
      </c>
      <c r="AP54">
        <v>0</v>
      </c>
      <c r="AQ54">
        <v>0</v>
      </c>
      <c r="AR54">
        <v>0</v>
      </c>
    </row>
    <row r="55" spans="1:44" x14ac:dyDescent="0.2">
      <c r="A55">
        <f>ROW(Source!A258)</f>
        <v>258</v>
      </c>
      <c r="B55">
        <v>47539184</v>
      </c>
      <c r="C55">
        <v>47539149</v>
      </c>
      <c r="D55">
        <v>44460305</v>
      </c>
      <c r="E55">
        <v>52</v>
      </c>
      <c r="F55">
        <v>1</v>
      </c>
      <c r="G55">
        <v>1</v>
      </c>
      <c r="H55">
        <v>3</v>
      </c>
      <c r="I55" t="s">
        <v>618</v>
      </c>
      <c r="J55" t="s">
        <v>5</v>
      </c>
      <c r="K55" t="s">
        <v>619</v>
      </c>
      <c r="L55">
        <v>1327</v>
      </c>
      <c r="N55">
        <v>1005</v>
      </c>
      <c r="O55" t="s">
        <v>113</v>
      </c>
      <c r="P55" t="s">
        <v>113</v>
      </c>
      <c r="Q55">
        <v>1</v>
      </c>
      <c r="X55">
        <v>103</v>
      </c>
      <c r="Y55">
        <v>0</v>
      </c>
      <c r="Z55">
        <v>0</v>
      </c>
      <c r="AA55">
        <v>0</v>
      </c>
      <c r="AB55">
        <v>0</v>
      </c>
      <c r="AC55">
        <v>0</v>
      </c>
      <c r="AD55">
        <v>0</v>
      </c>
      <c r="AE55">
        <v>0</v>
      </c>
      <c r="AF55" t="s">
        <v>5</v>
      </c>
      <c r="AG55">
        <v>103</v>
      </c>
      <c r="AH55">
        <v>3</v>
      </c>
      <c r="AI55">
        <v>-1</v>
      </c>
      <c r="AJ55" t="s">
        <v>5</v>
      </c>
      <c r="AK55">
        <v>0</v>
      </c>
      <c r="AL55">
        <v>0</v>
      </c>
      <c r="AM55">
        <v>0</v>
      </c>
      <c r="AN55">
        <v>0</v>
      </c>
      <c r="AO55">
        <v>0</v>
      </c>
      <c r="AP55">
        <v>0</v>
      </c>
      <c r="AQ55">
        <v>0</v>
      </c>
      <c r="AR55">
        <v>0</v>
      </c>
    </row>
    <row r="56" spans="1:44" x14ac:dyDescent="0.2">
      <c r="A56">
        <f>ROW(Source!A258)</f>
        <v>258</v>
      </c>
      <c r="B56">
        <v>47539185</v>
      </c>
      <c r="C56">
        <v>47539149</v>
      </c>
      <c r="D56">
        <v>44525124</v>
      </c>
      <c r="E56">
        <v>1</v>
      </c>
      <c r="F56">
        <v>1</v>
      </c>
      <c r="G56">
        <v>1</v>
      </c>
      <c r="H56">
        <v>3</v>
      </c>
      <c r="I56" t="s">
        <v>182</v>
      </c>
      <c r="J56" t="s">
        <v>185</v>
      </c>
      <c r="K56" t="s">
        <v>183</v>
      </c>
      <c r="L56">
        <v>1346</v>
      </c>
      <c r="N56">
        <v>1009</v>
      </c>
      <c r="O56" t="s">
        <v>184</v>
      </c>
      <c r="P56" t="s">
        <v>184</v>
      </c>
      <c r="Q56">
        <v>1</v>
      </c>
      <c r="X56">
        <v>20</v>
      </c>
      <c r="Y56">
        <v>13.08</v>
      </c>
      <c r="Z56">
        <v>0</v>
      </c>
      <c r="AA56">
        <v>0</v>
      </c>
      <c r="AB56">
        <v>0</v>
      </c>
      <c r="AC56">
        <v>0</v>
      </c>
      <c r="AD56">
        <v>1</v>
      </c>
      <c r="AE56">
        <v>0</v>
      </c>
      <c r="AF56" t="s">
        <v>5</v>
      </c>
      <c r="AG56">
        <v>20</v>
      </c>
      <c r="AH56">
        <v>2</v>
      </c>
      <c r="AI56">
        <v>47539164</v>
      </c>
      <c r="AJ56">
        <v>56</v>
      </c>
      <c r="AK56">
        <v>0</v>
      </c>
      <c r="AL56">
        <v>0</v>
      </c>
      <c r="AM56">
        <v>0</v>
      </c>
      <c r="AN56">
        <v>0</v>
      </c>
      <c r="AO56">
        <v>0</v>
      </c>
      <c r="AP56">
        <v>0</v>
      </c>
      <c r="AQ56">
        <v>0</v>
      </c>
      <c r="AR56">
        <v>0</v>
      </c>
    </row>
    <row r="57" spans="1:44" x14ac:dyDescent="0.2">
      <c r="A57">
        <f>ROW(Source!A258)</f>
        <v>258</v>
      </c>
      <c r="B57">
        <v>47539186</v>
      </c>
      <c r="C57">
        <v>47539149</v>
      </c>
      <c r="D57">
        <v>44526962</v>
      </c>
      <c r="E57">
        <v>1</v>
      </c>
      <c r="F57">
        <v>1</v>
      </c>
      <c r="G57">
        <v>1</v>
      </c>
      <c r="H57">
        <v>3</v>
      </c>
      <c r="I57" t="s">
        <v>493</v>
      </c>
      <c r="J57" t="s">
        <v>494</v>
      </c>
      <c r="K57" t="s">
        <v>495</v>
      </c>
      <c r="L57">
        <v>1346</v>
      </c>
      <c r="N57">
        <v>1009</v>
      </c>
      <c r="O57" t="s">
        <v>184</v>
      </c>
      <c r="P57" t="s">
        <v>184</v>
      </c>
      <c r="Q57">
        <v>1</v>
      </c>
      <c r="X57">
        <v>21</v>
      </c>
      <c r="Y57">
        <v>7.46</v>
      </c>
      <c r="Z57">
        <v>0</v>
      </c>
      <c r="AA57">
        <v>0</v>
      </c>
      <c r="AB57">
        <v>0</v>
      </c>
      <c r="AC57">
        <v>0</v>
      </c>
      <c r="AD57">
        <v>1</v>
      </c>
      <c r="AE57">
        <v>0</v>
      </c>
      <c r="AF57" t="s">
        <v>5</v>
      </c>
      <c r="AG57">
        <v>21</v>
      </c>
      <c r="AH57">
        <v>2</v>
      </c>
      <c r="AI57">
        <v>47539165</v>
      </c>
      <c r="AJ57">
        <v>57</v>
      </c>
      <c r="AK57">
        <v>0</v>
      </c>
      <c r="AL57">
        <v>0</v>
      </c>
      <c r="AM57">
        <v>0</v>
      </c>
      <c r="AN57">
        <v>0</v>
      </c>
      <c r="AO57">
        <v>0</v>
      </c>
      <c r="AP57">
        <v>0</v>
      </c>
      <c r="AQ57">
        <v>0</v>
      </c>
      <c r="AR57">
        <v>0</v>
      </c>
    </row>
    <row r="58" spans="1:44" x14ac:dyDescent="0.2">
      <c r="A58">
        <f>ROW(Source!A258)</f>
        <v>258</v>
      </c>
      <c r="B58">
        <v>47539187</v>
      </c>
      <c r="C58">
        <v>47539149</v>
      </c>
      <c r="D58">
        <v>44526968</v>
      </c>
      <c r="E58">
        <v>1</v>
      </c>
      <c r="F58">
        <v>1</v>
      </c>
      <c r="G58">
        <v>1</v>
      </c>
      <c r="H58">
        <v>3</v>
      </c>
      <c r="I58" t="s">
        <v>496</v>
      </c>
      <c r="J58" t="s">
        <v>497</v>
      </c>
      <c r="K58" t="s">
        <v>498</v>
      </c>
      <c r="L58">
        <v>1346</v>
      </c>
      <c r="N58">
        <v>1009</v>
      </c>
      <c r="O58" t="s">
        <v>184</v>
      </c>
      <c r="P58" t="s">
        <v>184</v>
      </c>
      <c r="Q58">
        <v>1</v>
      </c>
      <c r="X58">
        <v>149</v>
      </c>
      <c r="Y58">
        <v>2.7</v>
      </c>
      <c r="Z58">
        <v>0</v>
      </c>
      <c r="AA58">
        <v>0</v>
      </c>
      <c r="AB58">
        <v>0</v>
      </c>
      <c r="AC58">
        <v>0</v>
      </c>
      <c r="AD58">
        <v>1</v>
      </c>
      <c r="AE58">
        <v>0</v>
      </c>
      <c r="AF58" t="s">
        <v>5</v>
      </c>
      <c r="AG58">
        <v>149</v>
      </c>
      <c r="AH58">
        <v>2</v>
      </c>
      <c r="AI58">
        <v>47539166</v>
      </c>
      <c r="AJ58">
        <v>58</v>
      </c>
      <c r="AK58">
        <v>0</v>
      </c>
      <c r="AL58">
        <v>0</v>
      </c>
      <c r="AM58">
        <v>0</v>
      </c>
      <c r="AN58">
        <v>0</v>
      </c>
      <c r="AO58">
        <v>0</v>
      </c>
      <c r="AP58">
        <v>0</v>
      </c>
      <c r="AQ58">
        <v>0</v>
      </c>
      <c r="AR58">
        <v>0</v>
      </c>
    </row>
    <row r="59" spans="1:44" x14ac:dyDescent="0.2">
      <c r="A59">
        <f>ROW(Source!A261)</f>
        <v>261</v>
      </c>
      <c r="B59">
        <v>47539200</v>
      </c>
      <c r="C59">
        <v>47539190</v>
      </c>
      <c r="D59">
        <v>44457668</v>
      </c>
      <c r="E59">
        <v>52</v>
      </c>
      <c r="F59">
        <v>1</v>
      </c>
      <c r="G59">
        <v>1</v>
      </c>
      <c r="H59">
        <v>1</v>
      </c>
      <c r="I59" t="s">
        <v>499</v>
      </c>
      <c r="J59" t="s">
        <v>5</v>
      </c>
      <c r="K59" t="s">
        <v>500</v>
      </c>
      <c r="L59">
        <v>1191</v>
      </c>
      <c r="N59">
        <v>1013</v>
      </c>
      <c r="O59" t="s">
        <v>413</v>
      </c>
      <c r="P59" t="s">
        <v>413</v>
      </c>
      <c r="Q59">
        <v>1</v>
      </c>
      <c r="X59">
        <v>43.56</v>
      </c>
      <c r="Y59">
        <v>0</v>
      </c>
      <c r="Z59">
        <v>0</v>
      </c>
      <c r="AA59">
        <v>0</v>
      </c>
      <c r="AB59">
        <v>8.74</v>
      </c>
      <c r="AC59">
        <v>0</v>
      </c>
      <c r="AD59">
        <v>1</v>
      </c>
      <c r="AE59">
        <v>1</v>
      </c>
      <c r="AF59" t="s">
        <v>128</v>
      </c>
      <c r="AG59">
        <v>50.094000000000001</v>
      </c>
      <c r="AH59">
        <v>2</v>
      </c>
      <c r="AI59">
        <v>47539191</v>
      </c>
      <c r="AJ59">
        <v>59</v>
      </c>
      <c r="AK59">
        <v>0</v>
      </c>
      <c r="AL59">
        <v>0</v>
      </c>
      <c r="AM59">
        <v>0</v>
      </c>
      <c r="AN59">
        <v>0</v>
      </c>
      <c r="AO59">
        <v>0</v>
      </c>
      <c r="AP59">
        <v>0</v>
      </c>
      <c r="AQ59">
        <v>0</v>
      </c>
      <c r="AR59">
        <v>0</v>
      </c>
    </row>
    <row r="60" spans="1:44" x14ac:dyDescent="0.2">
      <c r="A60">
        <f>ROW(Source!A261)</f>
        <v>261</v>
      </c>
      <c r="B60">
        <v>47539201</v>
      </c>
      <c r="C60">
        <v>47539190</v>
      </c>
      <c r="D60">
        <v>44457864</v>
      </c>
      <c r="E60">
        <v>52</v>
      </c>
      <c r="F60">
        <v>1</v>
      </c>
      <c r="G60">
        <v>1</v>
      </c>
      <c r="H60">
        <v>1</v>
      </c>
      <c r="I60" t="s">
        <v>416</v>
      </c>
      <c r="J60" t="s">
        <v>5</v>
      </c>
      <c r="K60" t="s">
        <v>417</v>
      </c>
      <c r="L60">
        <v>1191</v>
      </c>
      <c r="N60">
        <v>1013</v>
      </c>
      <c r="O60" t="s">
        <v>413</v>
      </c>
      <c r="P60" t="s">
        <v>413</v>
      </c>
      <c r="Q60">
        <v>1</v>
      </c>
      <c r="X60">
        <v>0.17</v>
      </c>
      <c r="Y60">
        <v>0</v>
      </c>
      <c r="Z60">
        <v>0</v>
      </c>
      <c r="AA60">
        <v>0</v>
      </c>
      <c r="AB60">
        <v>0</v>
      </c>
      <c r="AC60">
        <v>0</v>
      </c>
      <c r="AD60">
        <v>1</v>
      </c>
      <c r="AE60">
        <v>2</v>
      </c>
      <c r="AF60" t="s">
        <v>127</v>
      </c>
      <c r="AG60">
        <v>0.21250000000000002</v>
      </c>
      <c r="AH60">
        <v>2</v>
      </c>
      <c r="AI60">
        <v>47539192</v>
      </c>
      <c r="AJ60">
        <v>60</v>
      </c>
      <c r="AK60">
        <v>0</v>
      </c>
      <c r="AL60">
        <v>0</v>
      </c>
      <c r="AM60">
        <v>0</v>
      </c>
      <c r="AN60">
        <v>0</v>
      </c>
      <c r="AO60">
        <v>0</v>
      </c>
      <c r="AP60">
        <v>0</v>
      </c>
      <c r="AQ60">
        <v>0</v>
      </c>
      <c r="AR60">
        <v>0</v>
      </c>
    </row>
    <row r="61" spans="1:44" x14ac:dyDescent="0.2">
      <c r="A61">
        <f>ROW(Source!A261)</f>
        <v>261</v>
      </c>
      <c r="B61">
        <v>47539202</v>
      </c>
      <c r="C61">
        <v>47539190</v>
      </c>
      <c r="D61">
        <v>44674651</v>
      </c>
      <c r="E61">
        <v>1</v>
      </c>
      <c r="F61">
        <v>1</v>
      </c>
      <c r="G61">
        <v>1</v>
      </c>
      <c r="H61">
        <v>2</v>
      </c>
      <c r="I61" t="s">
        <v>501</v>
      </c>
      <c r="J61" t="s">
        <v>502</v>
      </c>
      <c r="K61" t="s">
        <v>503</v>
      </c>
      <c r="L61">
        <v>1368</v>
      </c>
      <c r="N61">
        <v>1011</v>
      </c>
      <c r="O61" t="s">
        <v>421</v>
      </c>
      <c r="P61" t="s">
        <v>421</v>
      </c>
      <c r="Q61">
        <v>1</v>
      </c>
      <c r="X61">
        <v>0.02</v>
      </c>
      <c r="Y61">
        <v>0</v>
      </c>
      <c r="Z61">
        <v>27.66</v>
      </c>
      <c r="AA61">
        <v>11.6</v>
      </c>
      <c r="AB61">
        <v>0</v>
      </c>
      <c r="AC61">
        <v>0</v>
      </c>
      <c r="AD61">
        <v>1</v>
      </c>
      <c r="AE61">
        <v>0</v>
      </c>
      <c r="AF61" t="s">
        <v>127</v>
      </c>
      <c r="AG61">
        <v>2.5000000000000001E-2</v>
      </c>
      <c r="AH61">
        <v>2</v>
      </c>
      <c r="AI61">
        <v>47539193</v>
      </c>
      <c r="AJ61">
        <v>61</v>
      </c>
      <c r="AK61">
        <v>0</v>
      </c>
      <c r="AL61">
        <v>0</v>
      </c>
      <c r="AM61">
        <v>0</v>
      </c>
      <c r="AN61">
        <v>0</v>
      </c>
      <c r="AO61">
        <v>0</v>
      </c>
      <c r="AP61">
        <v>0</v>
      </c>
      <c r="AQ61">
        <v>0</v>
      </c>
      <c r="AR61">
        <v>0</v>
      </c>
    </row>
    <row r="62" spans="1:44" x14ac:dyDescent="0.2">
      <c r="A62">
        <f>ROW(Source!A261)</f>
        <v>261</v>
      </c>
      <c r="B62">
        <v>47539203</v>
      </c>
      <c r="C62">
        <v>47539190</v>
      </c>
      <c r="D62">
        <v>44675658</v>
      </c>
      <c r="E62">
        <v>1</v>
      </c>
      <c r="F62">
        <v>1</v>
      </c>
      <c r="G62">
        <v>1</v>
      </c>
      <c r="H62">
        <v>2</v>
      </c>
      <c r="I62" t="s">
        <v>434</v>
      </c>
      <c r="J62" t="s">
        <v>435</v>
      </c>
      <c r="K62" t="s">
        <v>436</v>
      </c>
      <c r="L62">
        <v>1368</v>
      </c>
      <c r="N62">
        <v>1011</v>
      </c>
      <c r="O62" t="s">
        <v>421</v>
      </c>
      <c r="P62" t="s">
        <v>421</v>
      </c>
      <c r="Q62">
        <v>1</v>
      </c>
      <c r="X62">
        <v>0.15</v>
      </c>
      <c r="Y62">
        <v>0</v>
      </c>
      <c r="Z62">
        <v>65.709999999999994</v>
      </c>
      <c r="AA62">
        <v>11.6</v>
      </c>
      <c r="AB62">
        <v>0</v>
      </c>
      <c r="AC62">
        <v>0</v>
      </c>
      <c r="AD62">
        <v>1</v>
      </c>
      <c r="AE62">
        <v>0</v>
      </c>
      <c r="AF62" t="s">
        <v>127</v>
      </c>
      <c r="AG62">
        <v>0.1875</v>
      </c>
      <c r="AH62">
        <v>2</v>
      </c>
      <c r="AI62">
        <v>47539194</v>
      </c>
      <c r="AJ62">
        <v>62</v>
      </c>
      <c r="AK62">
        <v>0</v>
      </c>
      <c r="AL62">
        <v>0</v>
      </c>
      <c r="AM62">
        <v>0</v>
      </c>
      <c r="AN62">
        <v>0</v>
      </c>
      <c r="AO62">
        <v>0</v>
      </c>
      <c r="AP62">
        <v>0</v>
      </c>
      <c r="AQ62">
        <v>0</v>
      </c>
      <c r="AR62">
        <v>0</v>
      </c>
    </row>
    <row r="63" spans="1:44" x14ac:dyDescent="0.2">
      <c r="A63">
        <f>ROW(Source!A261)</f>
        <v>261</v>
      </c>
      <c r="B63">
        <v>47539204</v>
      </c>
      <c r="C63">
        <v>47539190</v>
      </c>
      <c r="D63">
        <v>44475253</v>
      </c>
      <c r="E63">
        <v>1</v>
      </c>
      <c r="F63">
        <v>1</v>
      </c>
      <c r="G63">
        <v>1</v>
      </c>
      <c r="H63">
        <v>3</v>
      </c>
      <c r="I63" t="s">
        <v>504</v>
      </c>
      <c r="J63" t="s">
        <v>505</v>
      </c>
      <c r="K63" t="s">
        <v>506</v>
      </c>
      <c r="L63">
        <v>1327</v>
      </c>
      <c r="N63">
        <v>1005</v>
      </c>
      <c r="O63" t="s">
        <v>113</v>
      </c>
      <c r="P63" t="s">
        <v>113</v>
      </c>
      <c r="Q63">
        <v>1</v>
      </c>
      <c r="X63">
        <v>0.84</v>
      </c>
      <c r="Y63">
        <v>72.319999999999993</v>
      </c>
      <c r="Z63">
        <v>0</v>
      </c>
      <c r="AA63">
        <v>0</v>
      </c>
      <c r="AB63">
        <v>0</v>
      </c>
      <c r="AC63">
        <v>0</v>
      </c>
      <c r="AD63">
        <v>1</v>
      </c>
      <c r="AE63">
        <v>0</v>
      </c>
      <c r="AF63" t="s">
        <v>5</v>
      </c>
      <c r="AG63">
        <v>0.84</v>
      </c>
      <c r="AH63">
        <v>2</v>
      </c>
      <c r="AI63">
        <v>47539195</v>
      </c>
      <c r="AJ63">
        <v>63</v>
      </c>
      <c r="AK63">
        <v>0</v>
      </c>
      <c r="AL63">
        <v>0</v>
      </c>
      <c r="AM63">
        <v>0</v>
      </c>
      <c r="AN63">
        <v>0</v>
      </c>
      <c r="AO63">
        <v>0</v>
      </c>
      <c r="AP63">
        <v>0</v>
      </c>
      <c r="AQ63">
        <v>0</v>
      </c>
      <c r="AR63">
        <v>0</v>
      </c>
    </row>
    <row r="64" spans="1:44" x14ac:dyDescent="0.2">
      <c r="A64">
        <f>ROW(Source!A261)</f>
        <v>261</v>
      </c>
      <c r="B64">
        <v>47539205</v>
      </c>
      <c r="C64">
        <v>47539190</v>
      </c>
      <c r="D64">
        <v>44475793</v>
      </c>
      <c r="E64">
        <v>1</v>
      </c>
      <c r="F64">
        <v>1</v>
      </c>
      <c r="G64">
        <v>1</v>
      </c>
      <c r="H64">
        <v>3</v>
      </c>
      <c r="I64" t="s">
        <v>507</v>
      </c>
      <c r="J64" t="s">
        <v>508</v>
      </c>
      <c r="K64" t="s">
        <v>509</v>
      </c>
      <c r="L64">
        <v>1346</v>
      </c>
      <c r="N64">
        <v>1009</v>
      </c>
      <c r="O64" t="s">
        <v>184</v>
      </c>
      <c r="P64" t="s">
        <v>184</v>
      </c>
      <c r="Q64">
        <v>1</v>
      </c>
      <c r="X64">
        <v>0.31</v>
      </c>
      <c r="Y64">
        <v>1.82</v>
      </c>
      <c r="Z64">
        <v>0</v>
      </c>
      <c r="AA64">
        <v>0</v>
      </c>
      <c r="AB64">
        <v>0</v>
      </c>
      <c r="AC64">
        <v>0</v>
      </c>
      <c r="AD64">
        <v>1</v>
      </c>
      <c r="AE64">
        <v>0</v>
      </c>
      <c r="AF64" t="s">
        <v>5</v>
      </c>
      <c r="AG64">
        <v>0.31</v>
      </c>
      <c r="AH64">
        <v>2</v>
      </c>
      <c r="AI64">
        <v>47539196</v>
      </c>
      <c r="AJ64">
        <v>64</v>
      </c>
      <c r="AK64">
        <v>0</v>
      </c>
      <c r="AL64">
        <v>0</v>
      </c>
      <c r="AM64">
        <v>0</v>
      </c>
      <c r="AN64">
        <v>0</v>
      </c>
      <c r="AO64">
        <v>0</v>
      </c>
      <c r="AP64">
        <v>0</v>
      </c>
      <c r="AQ64">
        <v>0</v>
      </c>
      <c r="AR64">
        <v>0</v>
      </c>
    </row>
    <row r="65" spans="1:44" x14ac:dyDescent="0.2">
      <c r="A65">
        <f>ROW(Source!A261)</f>
        <v>261</v>
      </c>
      <c r="B65">
        <v>47539206</v>
      </c>
      <c r="C65">
        <v>47539190</v>
      </c>
      <c r="D65">
        <v>44460583</v>
      </c>
      <c r="E65">
        <v>52</v>
      </c>
      <c r="F65">
        <v>1</v>
      </c>
      <c r="G65">
        <v>1</v>
      </c>
      <c r="H65">
        <v>3</v>
      </c>
      <c r="I65" t="s">
        <v>620</v>
      </c>
      <c r="J65" t="s">
        <v>5</v>
      </c>
      <c r="K65" t="s">
        <v>621</v>
      </c>
      <c r="L65">
        <v>1348</v>
      </c>
      <c r="N65">
        <v>1009</v>
      </c>
      <c r="O65" t="s">
        <v>28</v>
      </c>
      <c r="P65" t="s">
        <v>28</v>
      </c>
      <c r="Q65">
        <v>1000</v>
      </c>
      <c r="X65">
        <v>0.03</v>
      </c>
      <c r="Y65">
        <v>0</v>
      </c>
      <c r="Z65">
        <v>0</v>
      </c>
      <c r="AA65">
        <v>0</v>
      </c>
      <c r="AB65">
        <v>0</v>
      </c>
      <c r="AC65">
        <v>0</v>
      </c>
      <c r="AD65">
        <v>0</v>
      </c>
      <c r="AE65">
        <v>0</v>
      </c>
      <c r="AF65" t="s">
        <v>5</v>
      </c>
      <c r="AG65">
        <v>0.03</v>
      </c>
      <c r="AH65">
        <v>3</v>
      </c>
      <c r="AI65">
        <v>-1</v>
      </c>
      <c r="AJ65" t="s">
        <v>5</v>
      </c>
      <c r="AK65">
        <v>0</v>
      </c>
      <c r="AL65">
        <v>0</v>
      </c>
      <c r="AM65">
        <v>0</v>
      </c>
      <c r="AN65">
        <v>0</v>
      </c>
      <c r="AO65">
        <v>0</v>
      </c>
      <c r="AP65">
        <v>0</v>
      </c>
      <c r="AQ65">
        <v>0</v>
      </c>
      <c r="AR65">
        <v>0</v>
      </c>
    </row>
    <row r="66" spans="1:44" x14ac:dyDescent="0.2">
      <c r="A66">
        <f>ROW(Source!A261)</f>
        <v>261</v>
      </c>
      <c r="B66">
        <v>47539207</v>
      </c>
      <c r="C66">
        <v>47539190</v>
      </c>
      <c r="D66">
        <v>44460598</v>
      </c>
      <c r="E66">
        <v>52</v>
      </c>
      <c r="F66">
        <v>1</v>
      </c>
      <c r="G66">
        <v>1</v>
      </c>
      <c r="H66">
        <v>3</v>
      </c>
      <c r="I66" t="s">
        <v>622</v>
      </c>
      <c r="J66" t="s">
        <v>5</v>
      </c>
      <c r="K66" t="s">
        <v>623</v>
      </c>
      <c r="L66">
        <v>1348</v>
      </c>
      <c r="N66">
        <v>1009</v>
      </c>
      <c r="O66" t="s">
        <v>28</v>
      </c>
      <c r="P66" t="s">
        <v>28</v>
      </c>
      <c r="Q66">
        <v>1000</v>
      </c>
      <c r="X66">
        <v>0.02</v>
      </c>
      <c r="Y66">
        <v>0</v>
      </c>
      <c r="Z66">
        <v>0</v>
      </c>
      <c r="AA66">
        <v>0</v>
      </c>
      <c r="AB66">
        <v>0</v>
      </c>
      <c r="AC66">
        <v>0</v>
      </c>
      <c r="AD66">
        <v>0</v>
      </c>
      <c r="AE66">
        <v>0</v>
      </c>
      <c r="AF66" t="s">
        <v>5</v>
      </c>
      <c r="AG66">
        <v>0.02</v>
      </c>
      <c r="AH66">
        <v>3</v>
      </c>
      <c r="AI66">
        <v>-1</v>
      </c>
      <c r="AJ66" t="s">
        <v>5</v>
      </c>
      <c r="AK66">
        <v>0</v>
      </c>
      <c r="AL66">
        <v>0</v>
      </c>
      <c r="AM66">
        <v>0</v>
      </c>
      <c r="AN66">
        <v>0</v>
      </c>
      <c r="AO66">
        <v>0</v>
      </c>
      <c r="AP66">
        <v>0</v>
      </c>
      <c r="AQ66">
        <v>0</v>
      </c>
      <c r="AR66">
        <v>0</v>
      </c>
    </row>
    <row r="67" spans="1:44" x14ac:dyDescent="0.2">
      <c r="A67">
        <f>ROW(Source!A261)</f>
        <v>261</v>
      </c>
      <c r="B67">
        <v>47539208</v>
      </c>
      <c r="C67">
        <v>47539190</v>
      </c>
      <c r="D67">
        <v>44526952</v>
      </c>
      <c r="E67">
        <v>1</v>
      </c>
      <c r="F67">
        <v>1</v>
      </c>
      <c r="G67">
        <v>1</v>
      </c>
      <c r="H67">
        <v>3</v>
      </c>
      <c r="I67" t="s">
        <v>510</v>
      </c>
      <c r="J67" t="s">
        <v>511</v>
      </c>
      <c r="K67" t="s">
        <v>512</v>
      </c>
      <c r="L67">
        <v>1348</v>
      </c>
      <c r="N67">
        <v>1009</v>
      </c>
      <c r="O67" t="s">
        <v>28</v>
      </c>
      <c r="P67" t="s">
        <v>28</v>
      </c>
      <c r="Q67">
        <v>1000</v>
      </c>
      <c r="X67">
        <v>5.0999999999999997E-2</v>
      </c>
      <c r="Y67">
        <v>11397.1</v>
      </c>
      <c r="Z67">
        <v>0</v>
      </c>
      <c r="AA67">
        <v>0</v>
      </c>
      <c r="AB67">
        <v>0</v>
      </c>
      <c r="AC67">
        <v>0</v>
      </c>
      <c r="AD67">
        <v>1</v>
      </c>
      <c r="AE67">
        <v>0</v>
      </c>
      <c r="AF67" t="s">
        <v>5</v>
      </c>
      <c r="AG67">
        <v>5.0999999999999997E-2</v>
      </c>
      <c r="AH67">
        <v>2</v>
      </c>
      <c r="AI67">
        <v>47539199</v>
      </c>
      <c r="AJ67">
        <v>67</v>
      </c>
      <c r="AK67">
        <v>0</v>
      </c>
      <c r="AL67">
        <v>0</v>
      </c>
      <c r="AM67">
        <v>0</v>
      </c>
      <c r="AN67">
        <v>0</v>
      </c>
      <c r="AO67">
        <v>0</v>
      </c>
      <c r="AP67">
        <v>0</v>
      </c>
      <c r="AQ67">
        <v>0</v>
      </c>
      <c r="AR67">
        <v>0</v>
      </c>
    </row>
    <row r="68" spans="1:44" x14ac:dyDescent="0.2">
      <c r="A68">
        <f>ROW(Source!A264)</f>
        <v>264</v>
      </c>
      <c r="B68">
        <v>47540251</v>
      </c>
      <c r="C68">
        <v>47540250</v>
      </c>
      <c r="D68">
        <v>44457678</v>
      </c>
      <c r="E68">
        <v>52</v>
      </c>
      <c r="F68">
        <v>1</v>
      </c>
      <c r="G68">
        <v>1</v>
      </c>
      <c r="H68">
        <v>1</v>
      </c>
      <c r="I68" t="s">
        <v>513</v>
      </c>
      <c r="J68" t="s">
        <v>5</v>
      </c>
      <c r="K68" t="s">
        <v>514</v>
      </c>
      <c r="L68">
        <v>1191</v>
      </c>
      <c r="N68">
        <v>1013</v>
      </c>
      <c r="O68" t="s">
        <v>413</v>
      </c>
      <c r="P68" t="s">
        <v>413</v>
      </c>
      <c r="Q68">
        <v>1</v>
      </c>
      <c r="X68">
        <v>13.8</v>
      </c>
      <c r="Y68">
        <v>0</v>
      </c>
      <c r="Z68">
        <v>0</v>
      </c>
      <c r="AA68">
        <v>0</v>
      </c>
      <c r="AB68">
        <v>8.9700000000000006</v>
      </c>
      <c r="AC68">
        <v>0</v>
      </c>
      <c r="AD68">
        <v>1</v>
      </c>
      <c r="AE68">
        <v>1</v>
      </c>
      <c r="AF68" t="s">
        <v>128</v>
      </c>
      <c r="AG68">
        <v>15.87</v>
      </c>
      <c r="AH68">
        <v>2</v>
      </c>
      <c r="AI68">
        <v>47540251</v>
      </c>
      <c r="AJ68">
        <v>68</v>
      </c>
      <c r="AK68">
        <v>0</v>
      </c>
      <c r="AL68">
        <v>0</v>
      </c>
      <c r="AM68">
        <v>0</v>
      </c>
      <c r="AN68">
        <v>0</v>
      </c>
      <c r="AO68">
        <v>0</v>
      </c>
      <c r="AP68">
        <v>0</v>
      </c>
      <c r="AQ68">
        <v>0</v>
      </c>
      <c r="AR68">
        <v>0</v>
      </c>
    </row>
    <row r="69" spans="1:44" x14ac:dyDescent="0.2">
      <c r="A69">
        <f>ROW(Source!A264)</f>
        <v>264</v>
      </c>
      <c r="B69">
        <v>47540252</v>
      </c>
      <c r="C69">
        <v>47540250</v>
      </c>
      <c r="D69">
        <v>44457864</v>
      </c>
      <c r="E69">
        <v>52</v>
      </c>
      <c r="F69">
        <v>1</v>
      </c>
      <c r="G69">
        <v>1</v>
      </c>
      <c r="H69">
        <v>1</v>
      </c>
      <c r="I69" t="s">
        <v>416</v>
      </c>
      <c r="J69" t="s">
        <v>5</v>
      </c>
      <c r="K69" t="s">
        <v>417</v>
      </c>
      <c r="L69">
        <v>1191</v>
      </c>
      <c r="N69">
        <v>1013</v>
      </c>
      <c r="O69" t="s">
        <v>413</v>
      </c>
      <c r="P69" t="s">
        <v>413</v>
      </c>
      <c r="Q69">
        <v>1</v>
      </c>
      <c r="X69">
        <v>0.09</v>
      </c>
      <c r="Y69">
        <v>0</v>
      </c>
      <c r="Z69">
        <v>0</v>
      </c>
      <c r="AA69">
        <v>0</v>
      </c>
      <c r="AB69">
        <v>0</v>
      </c>
      <c r="AC69">
        <v>0</v>
      </c>
      <c r="AD69">
        <v>1</v>
      </c>
      <c r="AE69">
        <v>2</v>
      </c>
      <c r="AF69" t="s">
        <v>127</v>
      </c>
      <c r="AG69">
        <v>0.11249999999999999</v>
      </c>
      <c r="AH69">
        <v>2</v>
      </c>
      <c r="AI69">
        <v>47540252</v>
      </c>
      <c r="AJ69">
        <v>69</v>
      </c>
      <c r="AK69">
        <v>0</v>
      </c>
      <c r="AL69">
        <v>0</v>
      </c>
      <c r="AM69">
        <v>0</v>
      </c>
      <c r="AN69">
        <v>0</v>
      </c>
      <c r="AO69">
        <v>0</v>
      </c>
      <c r="AP69">
        <v>0</v>
      </c>
      <c r="AQ69">
        <v>0</v>
      </c>
      <c r="AR69">
        <v>0</v>
      </c>
    </row>
    <row r="70" spans="1:44" x14ac:dyDescent="0.2">
      <c r="A70">
        <f>ROW(Source!A264)</f>
        <v>264</v>
      </c>
      <c r="B70">
        <v>47540253</v>
      </c>
      <c r="C70">
        <v>47540250</v>
      </c>
      <c r="D70">
        <v>44674653</v>
      </c>
      <c r="E70">
        <v>1</v>
      </c>
      <c r="F70">
        <v>1</v>
      </c>
      <c r="G70">
        <v>1</v>
      </c>
      <c r="H70">
        <v>2</v>
      </c>
      <c r="I70" t="s">
        <v>418</v>
      </c>
      <c r="J70" t="s">
        <v>419</v>
      </c>
      <c r="K70" t="s">
        <v>420</v>
      </c>
      <c r="L70">
        <v>1368</v>
      </c>
      <c r="N70">
        <v>1011</v>
      </c>
      <c r="O70" t="s">
        <v>421</v>
      </c>
      <c r="P70" t="s">
        <v>421</v>
      </c>
      <c r="Q70">
        <v>1</v>
      </c>
      <c r="X70">
        <v>0.01</v>
      </c>
      <c r="Y70">
        <v>0</v>
      </c>
      <c r="Z70">
        <v>31.26</v>
      </c>
      <c r="AA70">
        <v>13.5</v>
      </c>
      <c r="AB70">
        <v>0</v>
      </c>
      <c r="AC70">
        <v>0</v>
      </c>
      <c r="AD70">
        <v>1</v>
      </c>
      <c r="AE70">
        <v>0</v>
      </c>
      <c r="AF70" t="s">
        <v>127</v>
      </c>
      <c r="AG70">
        <v>1.2500000000000001E-2</v>
      </c>
      <c r="AH70">
        <v>2</v>
      </c>
      <c r="AI70">
        <v>47540253</v>
      </c>
      <c r="AJ70">
        <v>70</v>
      </c>
      <c r="AK70">
        <v>0</v>
      </c>
      <c r="AL70">
        <v>0</v>
      </c>
      <c r="AM70">
        <v>0</v>
      </c>
      <c r="AN70">
        <v>0</v>
      </c>
      <c r="AO70">
        <v>0</v>
      </c>
      <c r="AP70">
        <v>0</v>
      </c>
      <c r="AQ70">
        <v>0</v>
      </c>
      <c r="AR70">
        <v>0</v>
      </c>
    </row>
    <row r="71" spans="1:44" x14ac:dyDescent="0.2">
      <c r="A71">
        <f>ROW(Source!A264)</f>
        <v>264</v>
      </c>
      <c r="B71">
        <v>47540254</v>
      </c>
      <c r="C71">
        <v>47540250</v>
      </c>
      <c r="D71">
        <v>44675658</v>
      </c>
      <c r="E71">
        <v>1</v>
      </c>
      <c r="F71">
        <v>1</v>
      </c>
      <c r="G71">
        <v>1</v>
      </c>
      <c r="H71">
        <v>2</v>
      </c>
      <c r="I71" t="s">
        <v>434</v>
      </c>
      <c r="J71" t="s">
        <v>435</v>
      </c>
      <c r="K71" t="s">
        <v>436</v>
      </c>
      <c r="L71">
        <v>1368</v>
      </c>
      <c r="N71">
        <v>1011</v>
      </c>
      <c r="O71" t="s">
        <v>421</v>
      </c>
      <c r="P71" t="s">
        <v>421</v>
      </c>
      <c r="Q71">
        <v>1</v>
      </c>
      <c r="X71">
        <v>0.08</v>
      </c>
      <c r="Y71">
        <v>0</v>
      </c>
      <c r="Z71">
        <v>65.709999999999994</v>
      </c>
      <c r="AA71">
        <v>11.6</v>
      </c>
      <c r="AB71">
        <v>0</v>
      </c>
      <c r="AC71">
        <v>0</v>
      </c>
      <c r="AD71">
        <v>1</v>
      </c>
      <c r="AE71">
        <v>0</v>
      </c>
      <c r="AF71" t="s">
        <v>127</v>
      </c>
      <c r="AG71">
        <v>0.1</v>
      </c>
      <c r="AH71">
        <v>2</v>
      </c>
      <c r="AI71">
        <v>47540254</v>
      </c>
      <c r="AJ71">
        <v>71</v>
      </c>
      <c r="AK71">
        <v>0</v>
      </c>
      <c r="AL71">
        <v>0</v>
      </c>
      <c r="AM71">
        <v>0</v>
      </c>
      <c r="AN71">
        <v>0</v>
      </c>
      <c r="AO71">
        <v>0</v>
      </c>
      <c r="AP71">
        <v>0</v>
      </c>
      <c r="AQ71">
        <v>0</v>
      </c>
      <c r="AR71">
        <v>0</v>
      </c>
    </row>
    <row r="72" spans="1:44" x14ac:dyDescent="0.2">
      <c r="A72">
        <f>ROW(Source!A264)</f>
        <v>264</v>
      </c>
      <c r="B72">
        <v>47540255</v>
      </c>
      <c r="C72">
        <v>47540250</v>
      </c>
      <c r="D72">
        <v>44475253</v>
      </c>
      <c r="E72">
        <v>1</v>
      </c>
      <c r="F72">
        <v>1</v>
      </c>
      <c r="G72">
        <v>1</v>
      </c>
      <c r="H72">
        <v>3</v>
      </c>
      <c r="I72" t="s">
        <v>504</v>
      </c>
      <c r="J72" t="s">
        <v>505</v>
      </c>
      <c r="K72" t="s">
        <v>506</v>
      </c>
      <c r="L72">
        <v>1327</v>
      </c>
      <c r="N72">
        <v>1005</v>
      </c>
      <c r="O72" t="s">
        <v>113</v>
      </c>
      <c r="P72" t="s">
        <v>113</v>
      </c>
      <c r="Q72">
        <v>1</v>
      </c>
      <c r="X72">
        <v>0.3</v>
      </c>
      <c r="Y72">
        <v>72.319999999999993</v>
      </c>
      <c r="Z72">
        <v>0</v>
      </c>
      <c r="AA72">
        <v>0</v>
      </c>
      <c r="AB72">
        <v>0</v>
      </c>
      <c r="AC72">
        <v>0</v>
      </c>
      <c r="AD72">
        <v>1</v>
      </c>
      <c r="AE72">
        <v>0</v>
      </c>
      <c r="AF72" t="s">
        <v>5</v>
      </c>
      <c r="AG72">
        <v>0.3</v>
      </c>
      <c r="AH72">
        <v>2</v>
      </c>
      <c r="AI72">
        <v>47540255</v>
      </c>
      <c r="AJ72">
        <v>72</v>
      </c>
      <c r="AK72">
        <v>0</v>
      </c>
      <c r="AL72">
        <v>0</v>
      </c>
      <c r="AM72">
        <v>0</v>
      </c>
      <c r="AN72">
        <v>0</v>
      </c>
      <c r="AO72">
        <v>0</v>
      </c>
      <c r="AP72">
        <v>0</v>
      </c>
      <c r="AQ72">
        <v>0</v>
      </c>
      <c r="AR72">
        <v>0</v>
      </c>
    </row>
    <row r="73" spans="1:44" x14ac:dyDescent="0.2">
      <c r="A73">
        <f>ROW(Source!A264)</f>
        <v>264</v>
      </c>
      <c r="B73">
        <v>47540256</v>
      </c>
      <c r="C73">
        <v>47540250</v>
      </c>
      <c r="D73">
        <v>44475793</v>
      </c>
      <c r="E73">
        <v>1</v>
      </c>
      <c r="F73">
        <v>1</v>
      </c>
      <c r="G73">
        <v>1</v>
      </c>
      <c r="H73">
        <v>3</v>
      </c>
      <c r="I73" t="s">
        <v>507</v>
      </c>
      <c r="J73" t="s">
        <v>508</v>
      </c>
      <c r="K73" t="s">
        <v>509</v>
      </c>
      <c r="L73">
        <v>1346</v>
      </c>
      <c r="N73">
        <v>1009</v>
      </c>
      <c r="O73" t="s">
        <v>184</v>
      </c>
      <c r="P73" t="s">
        <v>184</v>
      </c>
      <c r="Q73">
        <v>1</v>
      </c>
      <c r="X73">
        <v>0.1</v>
      </c>
      <c r="Y73">
        <v>1.82</v>
      </c>
      <c r="Z73">
        <v>0</v>
      </c>
      <c r="AA73">
        <v>0</v>
      </c>
      <c r="AB73">
        <v>0</v>
      </c>
      <c r="AC73">
        <v>0</v>
      </c>
      <c r="AD73">
        <v>1</v>
      </c>
      <c r="AE73">
        <v>0</v>
      </c>
      <c r="AF73" t="s">
        <v>5</v>
      </c>
      <c r="AG73">
        <v>0.1</v>
      </c>
      <c r="AH73">
        <v>2</v>
      </c>
      <c r="AI73">
        <v>47540256</v>
      </c>
      <c r="AJ73">
        <v>73</v>
      </c>
      <c r="AK73">
        <v>0</v>
      </c>
      <c r="AL73">
        <v>0</v>
      </c>
      <c r="AM73">
        <v>0</v>
      </c>
      <c r="AN73">
        <v>0</v>
      </c>
      <c r="AO73">
        <v>0</v>
      </c>
      <c r="AP73">
        <v>0</v>
      </c>
      <c r="AQ73">
        <v>0</v>
      </c>
      <c r="AR73">
        <v>0</v>
      </c>
    </row>
    <row r="74" spans="1:44" x14ac:dyDescent="0.2">
      <c r="A74">
        <f>ROW(Source!A264)</f>
        <v>264</v>
      </c>
      <c r="B74">
        <v>47540257</v>
      </c>
      <c r="C74">
        <v>47540250</v>
      </c>
      <c r="D74">
        <v>44460583</v>
      </c>
      <c r="E74">
        <v>52</v>
      </c>
      <c r="F74">
        <v>1</v>
      </c>
      <c r="G74">
        <v>1</v>
      </c>
      <c r="H74">
        <v>3</v>
      </c>
      <c r="I74" t="s">
        <v>620</v>
      </c>
      <c r="J74" t="s">
        <v>5</v>
      </c>
      <c r="K74" t="s">
        <v>624</v>
      </c>
      <c r="L74">
        <v>1348</v>
      </c>
      <c r="N74">
        <v>1009</v>
      </c>
      <c r="O74" t="s">
        <v>28</v>
      </c>
      <c r="P74" t="s">
        <v>28</v>
      </c>
      <c r="Q74">
        <v>1000</v>
      </c>
      <c r="X74">
        <v>5.1999999999999998E-2</v>
      </c>
      <c r="Y74">
        <v>0</v>
      </c>
      <c r="Z74">
        <v>0</v>
      </c>
      <c r="AA74">
        <v>0</v>
      </c>
      <c r="AB74">
        <v>0</v>
      </c>
      <c r="AC74">
        <v>0</v>
      </c>
      <c r="AD74">
        <v>0</v>
      </c>
      <c r="AE74">
        <v>0</v>
      </c>
      <c r="AF74" t="s">
        <v>5</v>
      </c>
      <c r="AG74">
        <v>5.1999999999999998E-2</v>
      </c>
      <c r="AH74">
        <v>3</v>
      </c>
      <c r="AI74">
        <v>-1</v>
      </c>
      <c r="AJ74" t="s">
        <v>5</v>
      </c>
      <c r="AK74">
        <v>0</v>
      </c>
      <c r="AL74">
        <v>0</v>
      </c>
      <c r="AM74">
        <v>0</v>
      </c>
      <c r="AN74">
        <v>0</v>
      </c>
      <c r="AO74">
        <v>0</v>
      </c>
      <c r="AP74">
        <v>0</v>
      </c>
      <c r="AQ74">
        <v>0</v>
      </c>
      <c r="AR74">
        <v>0</v>
      </c>
    </row>
    <row r="75" spans="1:44" x14ac:dyDescent="0.2">
      <c r="A75">
        <f>ROW(Source!A264)</f>
        <v>264</v>
      </c>
      <c r="B75">
        <v>47540258</v>
      </c>
      <c r="C75">
        <v>47540250</v>
      </c>
      <c r="D75">
        <v>44526945</v>
      </c>
      <c r="E75">
        <v>1</v>
      </c>
      <c r="F75">
        <v>1</v>
      </c>
      <c r="G75">
        <v>1</v>
      </c>
      <c r="H75">
        <v>3</v>
      </c>
      <c r="I75" t="s">
        <v>515</v>
      </c>
      <c r="J75" t="s">
        <v>516</v>
      </c>
      <c r="K75" t="s">
        <v>517</v>
      </c>
      <c r="L75">
        <v>1348</v>
      </c>
      <c r="N75">
        <v>1009</v>
      </c>
      <c r="O75" t="s">
        <v>28</v>
      </c>
      <c r="P75" t="s">
        <v>28</v>
      </c>
      <c r="Q75">
        <v>1000</v>
      </c>
      <c r="X75">
        <v>5.0000000000000001E-3</v>
      </c>
      <c r="Y75">
        <v>4294</v>
      </c>
      <c r="Z75">
        <v>0</v>
      </c>
      <c r="AA75">
        <v>0</v>
      </c>
      <c r="AB75">
        <v>0</v>
      </c>
      <c r="AC75">
        <v>0</v>
      </c>
      <c r="AD75">
        <v>1</v>
      </c>
      <c r="AE75">
        <v>0</v>
      </c>
      <c r="AF75" t="s">
        <v>5</v>
      </c>
      <c r="AG75">
        <v>5.0000000000000001E-3</v>
      </c>
      <c r="AH75">
        <v>2</v>
      </c>
      <c r="AI75">
        <v>47540258</v>
      </c>
      <c r="AJ75">
        <v>75</v>
      </c>
      <c r="AK75">
        <v>0</v>
      </c>
      <c r="AL75">
        <v>0</v>
      </c>
      <c r="AM75">
        <v>0</v>
      </c>
      <c r="AN75">
        <v>0</v>
      </c>
      <c r="AO75">
        <v>0</v>
      </c>
      <c r="AP75">
        <v>0</v>
      </c>
      <c r="AQ75">
        <v>0</v>
      </c>
      <c r="AR75">
        <v>0</v>
      </c>
    </row>
    <row r="76" spans="1:44" x14ac:dyDescent="0.2">
      <c r="A76">
        <f>ROW(Source!A301)</f>
        <v>301</v>
      </c>
      <c r="B76">
        <v>47539221</v>
      </c>
      <c r="C76">
        <v>47539211</v>
      </c>
      <c r="D76">
        <v>44457678</v>
      </c>
      <c r="E76">
        <v>52</v>
      </c>
      <c r="F76">
        <v>1</v>
      </c>
      <c r="G76">
        <v>1</v>
      </c>
      <c r="H76">
        <v>1</v>
      </c>
      <c r="I76" t="s">
        <v>513</v>
      </c>
      <c r="J76" t="s">
        <v>5</v>
      </c>
      <c r="K76" t="s">
        <v>514</v>
      </c>
      <c r="L76">
        <v>1191</v>
      </c>
      <c r="N76">
        <v>1013</v>
      </c>
      <c r="O76" t="s">
        <v>413</v>
      </c>
      <c r="P76" t="s">
        <v>413</v>
      </c>
      <c r="Q76">
        <v>1</v>
      </c>
      <c r="X76">
        <v>163.63</v>
      </c>
      <c r="Y76">
        <v>0</v>
      </c>
      <c r="Z76">
        <v>0</v>
      </c>
      <c r="AA76">
        <v>0</v>
      </c>
      <c r="AB76">
        <v>8.9700000000000006</v>
      </c>
      <c r="AC76">
        <v>0</v>
      </c>
      <c r="AD76">
        <v>1</v>
      </c>
      <c r="AE76">
        <v>1</v>
      </c>
      <c r="AF76" t="s">
        <v>128</v>
      </c>
      <c r="AG76">
        <v>188.17449999999997</v>
      </c>
      <c r="AH76">
        <v>2</v>
      </c>
      <c r="AI76">
        <v>47539212</v>
      </c>
      <c r="AJ76">
        <v>76</v>
      </c>
      <c r="AK76">
        <v>0</v>
      </c>
      <c r="AL76">
        <v>0</v>
      </c>
      <c r="AM76">
        <v>0</v>
      </c>
      <c r="AN76">
        <v>0</v>
      </c>
      <c r="AO76">
        <v>0</v>
      </c>
      <c r="AP76">
        <v>0</v>
      </c>
      <c r="AQ76">
        <v>0</v>
      </c>
      <c r="AR76">
        <v>0</v>
      </c>
    </row>
    <row r="77" spans="1:44" x14ac:dyDescent="0.2">
      <c r="A77">
        <f>ROW(Source!A301)</f>
        <v>301</v>
      </c>
      <c r="B77">
        <v>47539222</v>
      </c>
      <c r="C77">
        <v>47539211</v>
      </c>
      <c r="D77">
        <v>44457864</v>
      </c>
      <c r="E77">
        <v>52</v>
      </c>
      <c r="F77">
        <v>1</v>
      </c>
      <c r="G77">
        <v>1</v>
      </c>
      <c r="H77">
        <v>1</v>
      </c>
      <c r="I77" t="s">
        <v>416</v>
      </c>
      <c r="J77" t="s">
        <v>5</v>
      </c>
      <c r="K77" t="s">
        <v>417</v>
      </c>
      <c r="L77">
        <v>1191</v>
      </c>
      <c r="N77">
        <v>1013</v>
      </c>
      <c r="O77" t="s">
        <v>413</v>
      </c>
      <c r="P77" t="s">
        <v>413</v>
      </c>
      <c r="Q77">
        <v>1</v>
      </c>
      <c r="X77">
        <v>7.53</v>
      </c>
      <c r="Y77">
        <v>0</v>
      </c>
      <c r="Z77">
        <v>0</v>
      </c>
      <c r="AA77">
        <v>0</v>
      </c>
      <c r="AB77">
        <v>0</v>
      </c>
      <c r="AC77">
        <v>0</v>
      </c>
      <c r="AD77">
        <v>1</v>
      </c>
      <c r="AE77">
        <v>2</v>
      </c>
      <c r="AF77" t="s">
        <v>127</v>
      </c>
      <c r="AG77">
        <v>9.4124999999999996</v>
      </c>
      <c r="AH77">
        <v>2</v>
      </c>
      <c r="AI77">
        <v>47539213</v>
      </c>
      <c r="AJ77">
        <v>77</v>
      </c>
      <c r="AK77">
        <v>0</v>
      </c>
      <c r="AL77">
        <v>0</v>
      </c>
      <c r="AM77">
        <v>0</v>
      </c>
      <c r="AN77">
        <v>0</v>
      </c>
      <c r="AO77">
        <v>0</v>
      </c>
      <c r="AP77">
        <v>0</v>
      </c>
      <c r="AQ77">
        <v>0</v>
      </c>
      <c r="AR77">
        <v>0</v>
      </c>
    </row>
    <row r="78" spans="1:44" x14ac:dyDescent="0.2">
      <c r="A78">
        <f>ROW(Source!A301)</f>
        <v>301</v>
      </c>
      <c r="B78">
        <v>47539223</v>
      </c>
      <c r="C78">
        <v>47539211</v>
      </c>
      <c r="D78">
        <v>44674337</v>
      </c>
      <c r="E78">
        <v>1</v>
      </c>
      <c r="F78">
        <v>1</v>
      </c>
      <c r="G78">
        <v>1</v>
      </c>
      <c r="H78">
        <v>2</v>
      </c>
      <c r="I78" t="s">
        <v>518</v>
      </c>
      <c r="J78" t="s">
        <v>519</v>
      </c>
      <c r="K78" t="s">
        <v>520</v>
      </c>
      <c r="L78">
        <v>1368</v>
      </c>
      <c r="N78">
        <v>1011</v>
      </c>
      <c r="O78" t="s">
        <v>421</v>
      </c>
      <c r="P78" t="s">
        <v>421</v>
      </c>
      <c r="Q78">
        <v>1</v>
      </c>
      <c r="X78">
        <v>5.31</v>
      </c>
      <c r="Y78">
        <v>0</v>
      </c>
      <c r="Z78">
        <v>86.4</v>
      </c>
      <c r="AA78">
        <v>13.5</v>
      </c>
      <c r="AB78">
        <v>0</v>
      </c>
      <c r="AC78">
        <v>0</v>
      </c>
      <c r="AD78">
        <v>1</v>
      </c>
      <c r="AE78">
        <v>0</v>
      </c>
      <c r="AF78" t="s">
        <v>127</v>
      </c>
      <c r="AG78">
        <v>6.6374999999999993</v>
      </c>
      <c r="AH78">
        <v>2</v>
      </c>
      <c r="AI78">
        <v>47539214</v>
      </c>
      <c r="AJ78">
        <v>78</v>
      </c>
      <c r="AK78">
        <v>0</v>
      </c>
      <c r="AL78">
        <v>0</v>
      </c>
      <c r="AM78">
        <v>0</v>
      </c>
      <c r="AN78">
        <v>0</v>
      </c>
      <c r="AO78">
        <v>0</v>
      </c>
      <c r="AP78">
        <v>0</v>
      </c>
      <c r="AQ78">
        <v>0</v>
      </c>
      <c r="AR78">
        <v>0</v>
      </c>
    </row>
    <row r="79" spans="1:44" x14ac:dyDescent="0.2">
      <c r="A79">
        <f>ROW(Source!A301)</f>
        <v>301</v>
      </c>
      <c r="B79">
        <v>47539224</v>
      </c>
      <c r="C79">
        <v>47539211</v>
      </c>
      <c r="D79">
        <v>44675658</v>
      </c>
      <c r="E79">
        <v>1</v>
      </c>
      <c r="F79">
        <v>1</v>
      </c>
      <c r="G79">
        <v>1</v>
      </c>
      <c r="H79">
        <v>2</v>
      </c>
      <c r="I79" t="s">
        <v>434</v>
      </c>
      <c r="J79" t="s">
        <v>435</v>
      </c>
      <c r="K79" t="s">
        <v>436</v>
      </c>
      <c r="L79">
        <v>1368</v>
      </c>
      <c r="N79">
        <v>1011</v>
      </c>
      <c r="O79" t="s">
        <v>421</v>
      </c>
      <c r="P79" t="s">
        <v>421</v>
      </c>
      <c r="Q79">
        <v>1</v>
      </c>
      <c r="X79">
        <v>2.2200000000000002</v>
      </c>
      <c r="Y79">
        <v>0</v>
      </c>
      <c r="Z79">
        <v>65.709999999999994</v>
      </c>
      <c r="AA79">
        <v>11.6</v>
      </c>
      <c r="AB79">
        <v>0</v>
      </c>
      <c r="AC79">
        <v>0</v>
      </c>
      <c r="AD79">
        <v>1</v>
      </c>
      <c r="AE79">
        <v>0</v>
      </c>
      <c r="AF79" t="s">
        <v>127</v>
      </c>
      <c r="AG79">
        <v>2.7750000000000004</v>
      </c>
      <c r="AH79">
        <v>2</v>
      </c>
      <c r="AI79">
        <v>47539215</v>
      </c>
      <c r="AJ79">
        <v>79</v>
      </c>
      <c r="AK79">
        <v>0</v>
      </c>
      <c r="AL79">
        <v>0</v>
      </c>
      <c r="AM79">
        <v>0</v>
      </c>
      <c r="AN79">
        <v>0</v>
      </c>
      <c r="AO79">
        <v>0</v>
      </c>
      <c r="AP79">
        <v>0</v>
      </c>
      <c r="AQ79">
        <v>0</v>
      </c>
      <c r="AR79">
        <v>0</v>
      </c>
    </row>
    <row r="80" spans="1:44" x14ac:dyDescent="0.2">
      <c r="A80">
        <f>ROW(Source!A301)</f>
        <v>301</v>
      </c>
      <c r="B80">
        <v>47539225</v>
      </c>
      <c r="C80">
        <v>47539211</v>
      </c>
      <c r="D80">
        <v>44458014</v>
      </c>
      <c r="E80">
        <v>52</v>
      </c>
      <c r="F80">
        <v>1</v>
      </c>
      <c r="G80">
        <v>1</v>
      </c>
      <c r="H80">
        <v>3</v>
      </c>
      <c r="I80" t="s">
        <v>625</v>
      </c>
      <c r="J80" t="s">
        <v>5</v>
      </c>
      <c r="K80" t="s">
        <v>626</v>
      </c>
      <c r="L80">
        <v>1377</v>
      </c>
      <c r="N80">
        <v>1013</v>
      </c>
      <c r="O80" t="s">
        <v>627</v>
      </c>
      <c r="P80" t="s">
        <v>627</v>
      </c>
      <c r="Q80">
        <v>1</v>
      </c>
      <c r="X80">
        <v>0</v>
      </c>
      <c r="Y80">
        <v>0</v>
      </c>
      <c r="Z80">
        <v>0</v>
      </c>
      <c r="AA80">
        <v>0</v>
      </c>
      <c r="AB80">
        <v>0</v>
      </c>
      <c r="AC80">
        <v>1</v>
      </c>
      <c r="AD80">
        <v>0</v>
      </c>
      <c r="AE80">
        <v>0</v>
      </c>
      <c r="AF80" t="s">
        <v>5</v>
      </c>
      <c r="AG80">
        <v>0</v>
      </c>
      <c r="AH80">
        <v>3</v>
      </c>
      <c r="AI80">
        <v>-1</v>
      </c>
      <c r="AJ80" t="s">
        <v>5</v>
      </c>
      <c r="AK80">
        <v>0</v>
      </c>
      <c r="AL80">
        <v>0</v>
      </c>
      <c r="AM80">
        <v>0</v>
      </c>
      <c r="AN80">
        <v>0</v>
      </c>
      <c r="AO80">
        <v>0</v>
      </c>
      <c r="AP80">
        <v>0</v>
      </c>
      <c r="AQ80">
        <v>0</v>
      </c>
      <c r="AR80">
        <v>0</v>
      </c>
    </row>
    <row r="81" spans="1:44" x14ac:dyDescent="0.2">
      <c r="A81">
        <f>ROW(Source!A301)</f>
        <v>301</v>
      </c>
      <c r="B81">
        <v>47539226</v>
      </c>
      <c r="C81">
        <v>47539211</v>
      </c>
      <c r="D81">
        <v>44474051</v>
      </c>
      <c r="E81">
        <v>1</v>
      </c>
      <c r="F81">
        <v>1</v>
      </c>
      <c r="G81">
        <v>1</v>
      </c>
      <c r="H81">
        <v>3</v>
      </c>
      <c r="I81" t="s">
        <v>521</v>
      </c>
      <c r="J81" t="s">
        <v>522</v>
      </c>
      <c r="K81" t="s">
        <v>523</v>
      </c>
      <c r="L81">
        <v>1348</v>
      </c>
      <c r="N81">
        <v>1009</v>
      </c>
      <c r="O81" t="s">
        <v>28</v>
      </c>
      <c r="P81" t="s">
        <v>28</v>
      </c>
      <c r="Q81">
        <v>1000</v>
      </c>
      <c r="X81">
        <v>2.96E-3</v>
      </c>
      <c r="Y81">
        <v>11978</v>
      </c>
      <c r="Z81">
        <v>0</v>
      </c>
      <c r="AA81">
        <v>0</v>
      </c>
      <c r="AB81">
        <v>0</v>
      </c>
      <c r="AC81">
        <v>0</v>
      </c>
      <c r="AD81">
        <v>1</v>
      </c>
      <c r="AE81">
        <v>0</v>
      </c>
      <c r="AF81" t="s">
        <v>5</v>
      </c>
      <c r="AG81">
        <v>2.96E-3</v>
      </c>
      <c r="AH81">
        <v>2</v>
      </c>
      <c r="AI81">
        <v>47539216</v>
      </c>
      <c r="AJ81">
        <v>80</v>
      </c>
      <c r="AK81">
        <v>0</v>
      </c>
      <c r="AL81">
        <v>0</v>
      </c>
      <c r="AM81">
        <v>0</v>
      </c>
      <c r="AN81">
        <v>0</v>
      </c>
      <c r="AO81">
        <v>0</v>
      </c>
      <c r="AP81">
        <v>0</v>
      </c>
      <c r="AQ81">
        <v>0</v>
      </c>
      <c r="AR81">
        <v>0</v>
      </c>
    </row>
    <row r="82" spans="1:44" x14ac:dyDescent="0.2">
      <c r="A82">
        <f>ROW(Source!A301)</f>
        <v>301</v>
      </c>
      <c r="B82">
        <v>47539227</v>
      </c>
      <c r="C82">
        <v>47539211</v>
      </c>
      <c r="D82">
        <v>44474812</v>
      </c>
      <c r="E82">
        <v>1</v>
      </c>
      <c r="F82">
        <v>1</v>
      </c>
      <c r="G82">
        <v>1</v>
      </c>
      <c r="H82">
        <v>3</v>
      </c>
      <c r="I82" t="s">
        <v>524</v>
      </c>
      <c r="J82" t="s">
        <v>525</v>
      </c>
      <c r="K82" t="s">
        <v>526</v>
      </c>
      <c r="L82">
        <v>1348</v>
      </c>
      <c r="N82">
        <v>1009</v>
      </c>
      <c r="O82" t="s">
        <v>28</v>
      </c>
      <c r="P82" t="s">
        <v>28</v>
      </c>
      <c r="Q82">
        <v>1000</v>
      </c>
      <c r="X82">
        <v>1.14E-2</v>
      </c>
      <c r="Y82">
        <v>17555.75</v>
      </c>
      <c r="Z82">
        <v>0</v>
      </c>
      <c r="AA82">
        <v>0</v>
      </c>
      <c r="AB82">
        <v>0</v>
      </c>
      <c r="AC82">
        <v>0</v>
      </c>
      <c r="AD82">
        <v>1</v>
      </c>
      <c r="AE82">
        <v>0</v>
      </c>
      <c r="AF82" t="s">
        <v>5</v>
      </c>
      <c r="AG82">
        <v>1.14E-2</v>
      </c>
      <c r="AH82">
        <v>2</v>
      </c>
      <c r="AI82">
        <v>47539217</v>
      </c>
      <c r="AJ82">
        <v>81</v>
      </c>
      <c r="AK82">
        <v>0</v>
      </c>
      <c r="AL82">
        <v>0</v>
      </c>
      <c r="AM82">
        <v>0</v>
      </c>
      <c r="AN82">
        <v>0</v>
      </c>
      <c r="AO82">
        <v>0</v>
      </c>
      <c r="AP82">
        <v>0</v>
      </c>
      <c r="AQ82">
        <v>0</v>
      </c>
      <c r="AR82">
        <v>0</v>
      </c>
    </row>
    <row r="83" spans="1:44" x14ac:dyDescent="0.2">
      <c r="A83">
        <f>ROW(Source!A301)</f>
        <v>301</v>
      </c>
      <c r="B83">
        <v>47539228</v>
      </c>
      <c r="C83">
        <v>47539211</v>
      </c>
      <c r="D83">
        <v>44478844</v>
      </c>
      <c r="E83">
        <v>1</v>
      </c>
      <c r="F83">
        <v>1</v>
      </c>
      <c r="G83">
        <v>1</v>
      </c>
      <c r="H83">
        <v>3</v>
      </c>
      <c r="I83" t="s">
        <v>527</v>
      </c>
      <c r="J83" t="s">
        <v>528</v>
      </c>
      <c r="K83" t="s">
        <v>529</v>
      </c>
      <c r="L83">
        <v>1339</v>
      </c>
      <c r="N83">
        <v>1007</v>
      </c>
      <c r="O83" t="s">
        <v>170</v>
      </c>
      <c r="P83" t="s">
        <v>170</v>
      </c>
      <c r="Q83">
        <v>1</v>
      </c>
      <c r="X83">
        <v>0.13800000000000001</v>
      </c>
      <c r="Y83">
        <v>458</v>
      </c>
      <c r="Z83">
        <v>0</v>
      </c>
      <c r="AA83">
        <v>0</v>
      </c>
      <c r="AB83">
        <v>0</v>
      </c>
      <c r="AC83">
        <v>0</v>
      </c>
      <c r="AD83">
        <v>1</v>
      </c>
      <c r="AE83">
        <v>0</v>
      </c>
      <c r="AF83" t="s">
        <v>5</v>
      </c>
      <c r="AG83">
        <v>0.13800000000000001</v>
      </c>
      <c r="AH83">
        <v>2</v>
      </c>
      <c r="AI83">
        <v>47539218</v>
      </c>
      <c r="AJ83">
        <v>82</v>
      </c>
      <c r="AK83">
        <v>0</v>
      </c>
      <c r="AL83">
        <v>0</v>
      </c>
      <c r="AM83">
        <v>0</v>
      </c>
      <c r="AN83">
        <v>0</v>
      </c>
      <c r="AO83">
        <v>0</v>
      </c>
      <c r="AP83">
        <v>0</v>
      </c>
      <c r="AQ83">
        <v>0</v>
      </c>
      <c r="AR83">
        <v>0</v>
      </c>
    </row>
    <row r="84" spans="1:44" x14ac:dyDescent="0.2">
      <c r="A84">
        <f>ROW(Source!A301)</f>
        <v>301</v>
      </c>
      <c r="B84">
        <v>47539229</v>
      </c>
      <c r="C84">
        <v>47539211</v>
      </c>
      <c r="D84">
        <v>44460044</v>
      </c>
      <c r="E84">
        <v>52</v>
      </c>
      <c r="F84">
        <v>1</v>
      </c>
      <c r="G84">
        <v>1</v>
      </c>
      <c r="H84">
        <v>3</v>
      </c>
      <c r="I84" t="s">
        <v>628</v>
      </c>
      <c r="J84" t="s">
        <v>5</v>
      </c>
      <c r="K84" t="s">
        <v>629</v>
      </c>
      <c r="L84">
        <v>1327</v>
      </c>
      <c r="N84">
        <v>1005</v>
      </c>
      <c r="O84" t="s">
        <v>113</v>
      </c>
      <c r="P84" t="s">
        <v>113</v>
      </c>
      <c r="Q84">
        <v>1</v>
      </c>
      <c r="X84">
        <v>100</v>
      </c>
      <c r="Y84">
        <v>0</v>
      </c>
      <c r="Z84">
        <v>0</v>
      </c>
      <c r="AA84">
        <v>0</v>
      </c>
      <c r="AB84">
        <v>0</v>
      </c>
      <c r="AC84">
        <v>0</v>
      </c>
      <c r="AD84">
        <v>0</v>
      </c>
      <c r="AE84">
        <v>0</v>
      </c>
      <c r="AF84" t="s">
        <v>5</v>
      </c>
      <c r="AG84">
        <v>100</v>
      </c>
      <c r="AH84">
        <v>3</v>
      </c>
      <c r="AI84">
        <v>-1</v>
      </c>
      <c r="AJ84" t="s">
        <v>5</v>
      </c>
      <c r="AK84">
        <v>0</v>
      </c>
      <c r="AL84">
        <v>0</v>
      </c>
      <c r="AM84">
        <v>0</v>
      </c>
      <c r="AN84">
        <v>0</v>
      </c>
      <c r="AO84">
        <v>0</v>
      </c>
      <c r="AP84">
        <v>0</v>
      </c>
      <c r="AQ84">
        <v>0</v>
      </c>
      <c r="AR84">
        <v>0</v>
      </c>
    </row>
    <row r="85" spans="1:44" x14ac:dyDescent="0.2">
      <c r="A85">
        <f>ROW(Source!A301)</f>
        <v>301</v>
      </c>
      <c r="B85">
        <v>47539230</v>
      </c>
      <c r="C85">
        <v>47539211</v>
      </c>
      <c r="D85">
        <v>44526354</v>
      </c>
      <c r="E85">
        <v>1</v>
      </c>
      <c r="F85">
        <v>1</v>
      </c>
      <c r="G85">
        <v>1</v>
      </c>
      <c r="H85">
        <v>3</v>
      </c>
      <c r="I85" t="s">
        <v>530</v>
      </c>
      <c r="J85" t="s">
        <v>531</v>
      </c>
      <c r="K85" t="s">
        <v>532</v>
      </c>
      <c r="L85">
        <v>1296</v>
      </c>
      <c r="N85">
        <v>1002</v>
      </c>
      <c r="O85" t="s">
        <v>179</v>
      </c>
      <c r="P85" t="s">
        <v>179</v>
      </c>
      <c r="Q85">
        <v>1</v>
      </c>
      <c r="X85">
        <v>51.9</v>
      </c>
      <c r="Y85">
        <v>46.86</v>
      </c>
      <c r="Z85">
        <v>0</v>
      </c>
      <c r="AA85">
        <v>0</v>
      </c>
      <c r="AB85">
        <v>0</v>
      </c>
      <c r="AC85">
        <v>0</v>
      </c>
      <c r="AD85">
        <v>1</v>
      </c>
      <c r="AE85">
        <v>0</v>
      </c>
      <c r="AF85" t="s">
        <v>5</v>
      </c>
      <c r="AG85">
        <v>51.9</v>
      </c>
      <c r="AH85">
        <v>2</v>
      </c>
      <c r="AI85">
        <v>47539219</v>
      </c>
      <c r="AJ85">
        <v>83</v>
      </c>
      <c r="AK85">
        <v>0</v>
      </c>
      <c r="AL85">
        <v>0</v>
      </c>
      <c r="AM85">
        <v>0</v>
      </c>
      <c r="AN85">
        <v>0</v>
      </c>
      <c r="AO85">
        <v>0</v>
      </c>
      <c r="AP85">
        <v>0</v>
      </c>
      <c r="AQ85">
        <v>0</v>
      </c>
      <c r="AR85">
        <v>0</v>
      </c>
    </row>
    <row r="86" spans="1:44" x14ac:dyDescent="0.2">
      <c r="A86">
        <f>ROW(Source!A303)</f>
        <v>303</v>
      </c>
      <c r="B86">
        <v>47539242</v>
      </c>
      <c r="C86">
        <v>47539232</v>
      </c>
      <c r="D86">
        <v>44457715</v>
      </c>
      <c r="E86">
        <v>52</v>
      </c>
      <c r="F86">
        <v>1</v>
      </c>
      <c r="G86">
        <v>1</v>
      </c>
      <c r="H86">
        <v>1</v>
      </c>
      <c r="I86" t="s">
        <v>533</v>
      </c>
      <c r="J86" t="s">
        <v>5</v>
      </c>
      <c r="K86" t="s">
        <v>534</v>
      </c>
      <c r="L86">
        <v>1191</v>
      </c>
      <c r="N86">
        <v>1013</v>
      </c>
      <c r="O86" t="s">
        <v>413</v>
      </c>
      <c r="P86" t="s">
        <v>413</v>
      </c>
      <c r="Q86">
        <v>1</v>
      </c>
      <c r="X86">
        <v>2.4</v>
      </c>
      <c r="Y86">
        <v>0</v>
      </c>
      <c r="Z86">
        <v>0</v>
      </c>
      <c r="AA86">
        <v>0</v>
      </c>
      <c r="AB86">
        <v>9.92</v>
      </c>
      <c r="AC86">
        <v>0</v>
      </c>
      <c r="AD86">
        <v>1</v>
      </c>
      <c r="AE86">
        <v>1</v>
      </c>
      <c r="AF86" t="s">
        <v>128</v>
      </c>
      <c r="AG86">
        <v>2.76</v>
      </c>
      <c r="AH86">
        <v>2</v>
      </c>
      <c r="AI86">
        <v>47539233</v>
      </c>
      <c r="AJ86">
        <v>85</v>
      </c>
      <c r="AK86">
        <v>0</v>
      </c>
      <c r="AL86">
        <v>0</v>
      </c>
      <c r="AM86">
        <v>0</v>
      </c>
      <c r="AN86">
        <v>0</v>
      </c>
      <c r="AO86">
        <v>0</v>
      </c>
      <c r="AP86">
        <v>0</v>
      </c>
      <c r="AQ86">
        <v>0</v>
      </c>
      <c r="AR86">
        <v>0</v>
      </c>
    </row>
    <row r="87" spans="1:44" x14ac:dyDescent="0.2">
      <c r="A87">
        <f>ROW(Source!A303)</f>
        <v>303</v>
      </c>
      <c r="B87">
        <v>47539243</v>
      </c>
      <c r="C87">
        <v>47539232</v>
      </c>
      <c r="D87">
        <v>44457864</v>
      </c>
      <c r="E87">
        <v>52</v>
      </c>
      <c r="F87">
        <v>1</v>
      </c>
      <c r="G87">
        <v>1</v>
      </c>
      <c r="H87">
        <v>1</v>
      </c>
      <c r="I87" t="s">
        <v>416</v>
      </c>
      <c r="J87" t="s">
        <v>5</v>
      </c>
      <c r="K87" t="s">
        <v>417</v>
      </c>
      <c r="L87">
        <v>1191</v>
      </c>
      <c r="N87">
        <v>1013</v>
      </c>
      <c r="O87" t="s">
        <v>413</v>
      </c>
      <c r="P87" t="s">
        <v>413</v>
      </c>
      <c r="Q87">
        <v>1</v>
      </c>
      <c r="X87">
        <v>0.17</v>
      </c>
      <c r="Y87">
        <v>0</v>
      </c>
      <c r="Z87">
        <v>0</v>
      </c>
      <c r="AA87">
        <v>0</v>
      </c>
      <c r="AB87">
        <v>0</v>
      </c>
      <c r="AC87">
        <v>0</v>
      </c>
      <c r="AD87">
        <v>1</v>
      </c>
      <c r="AE87">
        <v>2</v>
      </c>
      <c r="AF87" t="s">
        <v>127</v>
      </c>
      <c r="AG87">
        <v>0.21250000000000002</v>
      </c>
      <c r="AH87">
        <v>2</v>
      </c>
      <c r="AI87">
        <v>47539234</v>
      </c>
      <c r="AJ87">
        <v>86</v>
      </c>
      <c r="AK87">
        <v>0</v>
      </c>
      <c r="AL87">
        <v>0</v>
      </c>
      <c r="AM87">
        <v>0</v>
      </c>
      <c r="AN87">
        <v>0</v>
      </c>
      <c r="AO87">
        <v>0</v>
      </c>
      <c r="AP87">
        <v>0</v>
      </c>
      <c r="AQ87">
        <v>0</v>
      </c>
      <c r="AR87">
        <v>0</v>
      </c>
    </row>
    <row r="88" spans="1:44" x14ac:dyDescent="0.2">
      <c r="A88">
        <f>ROW(Source!A303)</f>
        <v>303</v>
      </c>
      <c r="B88">
        <v>47539244</v>
      </c>
      <c r="C88">
        <v>47539232</v>
      </c>
      <c r="D88">
        <v>44675658</v>
      </c>
      <c r="E88">
        <v>1</v>
      </c>
      <c r="F88">
        <v>1</v>
      </c>
      <c r="G88">
        <v>1</v>
      </c>
      <c r="H88">
        <v>2</v>
      </c>
      <c r="I88" t="s">
        <v>434</v>
      </c>
      <c r="J88" t="s">
        <v>435</v>
      </c>
      <c r="K88" t="s">
        <v>436</v>
      </c>
      <c r="L88">
        <v>1368</v>
      </c>
      <c r="N88">
        <v>1011</v>
      </c>
      <c r="O88" t="s">
        <v>421</v>
      </c>
      <c r="P88" t="s">
        <v>421</v>
      </c>
      <c r="Q88">
        <v>1</v>
      </c>
      <c r="X88">
        <v>0.17</v>
      </c>
      <c r="Y88">
        <v>0</v>
      </c>
      <c r="Z88">
        <v>65.709999999999994</v>
      </c>
      <c r="AA88">
        <v>11.6</v>
      </c>
      <c r="AB88">
        <v>0</v>
      </c>
      <c r="AC88">
        <v>0</v>
      </c>
      <c r="AD88">
        <v>1</v>
      </c>
      <c r="AE88">
        <v>0</v>
      </c>
      <c r="AF88" t="s">
        <v>127</v>
      </c>
      <c r="AG88">
        <v>0.21250000000000002</v>
      </c>
      <c r="AH88">
        <v>2</v>
      </c>
      <c r="AI88">
        <v>47539235</v>
      </c>
      <c r="AJ88">
        <v>87</v>
      </c>
      <c r="AK88">
        <v>0</v>
      </c>
      <c r="AL88">
        <v>0</v>
      </c>
      <c r="AM88">
        <v>0</v>
      </c>
      <c r="AN88">
        <v>0</v>
      </c>
      <c r="AO88">
        <v>0</v>
      </c>
      <c r="AP88">
        <v>0</v>
      </c>
      <c r="AQ88">
        <v>0</v>
      </c>
      <c r="AR88">
        <v>0</v>
      </c>
    </row>
    <row r="89" spans="1:44" x14ac:dyDescent="0.2">
      <c r="A89">
        <f>ROW(Source!A303)</f>
        <v>303</v>
      </c>
      <c r="B89">
        <v>47539245</v>
      </c>
      <c r="C89">
        <v>47539232</v>
      </c>
      <c r="D89">
        <v>44675947</v>
      </c>
      <c r="E89">
        <v>1</v>
      </c>
      <c r="F89">
        <v>1</v>
      </c>
      <c r="G89">
        <v>1</v>
      </c>
      <c r="H89">
        <v>2</v>
      </c>
      <c r="I89" t="s">
        <v>437</v>
      </c>
      <c r="J89" t="s">
        <v>438</v>
      </c>
      <c r="K89" t="s">
        <v>439</v>
      </c>
      <c r="L89">
        <v>1368</v>
      </c>
      <c r="N89">
        <v>1011</v>
      </c>
      <c r="O89" t="s">
        <v>421</v>
      </c>
      <c r="P89" t="s">
        <v>421</v>
      </c>
      <c r="Q89">
        <v>1</v>
      </c>
      <c r="X89">
        <v>0.4</v>
      </c>
      <c r="Y89">
        <v>0</v>
      </c>
      <c r="Z89">
        <v>8.1</v>
      </c>
      <c r="AA89">
        <v>0</v>
      </c>
      <c r="AB89">
        <v>0</v>
      </c>
      <c r="AC89">
        <v>0</v>
      </c>
      <c r="AD89">
        <v>1</v>
      </c>
      <c r="AE89">
        <v>0</v>
      </c>
      <c r="AF89" t="s">
        <v>127</v>
      </c>
      <c r="AG89">
        <v>0.5</v>
      </c>
      <c r="AH89">
        <v>2</v>
      </c>
      <c r="AI89">
        <v>47539236</v>
      </c>
      <c r="AJ89">
        <v>88</v>
      </c>
      <c r="AK89">
        <v>0</v>
      </c>
      <c r="AL89">
        <v>0</v>
      </c>
      <c r="AM89">
        <v>0</v>
      </c>
      <c r="AN89">
        <v>0</v>
      </c>
      <c r="AO89">
        <v>0</v>
      </c>
      <c r="AP89">
        <v>0</v>
      </c>
      <c r="AQ89">
        <v>0</v>
      </c>
      <c r="AR89">
        <v>0</v>
      </c>
    </row>
    <row r="90" spans="1:44" x14ac:dyDescent="0.2">
      <c r="A90">
        <f>ROW(Source!A303)</f>
        <v>303</v>
      </c>
      <c r="B90">
        <v>47539246</v>
      </c>
      <c r="C90">
        <v>47539232</v>
      </c>
      <c r="D90">
        <v>44458005</v>
      </c>
      <c r="E90">
        <v>52</v>
      </c>
      <c r="F90">
        <v>1</v>
      </c>
      <c r="G90">
        <v>1</v>
      </c>
      <c r="H90">
        <v>3</v>
      </c>
      <c r="I90" t="s">
        <v>630</v>
      </c>
      <c r="J90" t="s">
        <v>5</v>
      </c>
      <c r="K90" t="s">
        <v>626</v>
      </c>
      <c r="L90">
        <v>1377</v>
      </c>
      <c r="N90">
        <v>1013</v>
      </c>
      <c r="O90" t="s">
        <v>627</v>
      </c>
      <c r="P90" t="s">
        <v>627</v>
      </c>
      <c r="Q90">
        <v>1</v>
      </c>
      <c r="X90">
        <v>0</v>
      </c>
      <c r="Y90">
        <v>0</v>
      </c>
      <c r="Z90">
        <v>0</v>
      </c>
      <c r="AA90">
        <v>0</v>
      </c>
      <c r="AB90">
        <v>0</v>
      </c>
      <c r="AC90">
        <v>1</v>
      </c>
      <c r="AD90">
        <v>0</v>
      </c>
      <c r="AE90">
        <v>0</v>
      </c>
      <c r="AF90" t="s">
        <v>5</v>
      </c>
      <c r="AG90">
        <v>0</v>
      </c>
      <c r="AH90">
        <v>3</v>
      </c>
      <c r="AI90">
        <v>-1</v>
      </c>
      <c r="AJ90" t="s">
        <v>5</v>
      </c>
      <c r="AK90">
        <v>0</v>
      </c>
      <c r="AL90">
        <v>0</v>
      </c>
      <c r="AM90">
        <v>0</v>
      </c>
      <c r="AN90">
        <v>0</v>
      </c>
      <c r="AO90">
        <v>0</v>
      </c>
      <c r="AP90">
        <v>0</v>
      </c>
      <c r="AQ90">
        <v>0</v>
      </c>
      <c r="AR90">
        <v>0</v>
      </c>
    </row>
    <row r="91" spans="1:44" x14ac:dyDescent="0.2">
      <c r="A91">
        <f>ROW(Source!A303)</f>
        <v>303</v>
      </c>
      <c r="B91">
        <v>47539247</v>
      </c>
      <c r="C91">
        <v>47539232</v>
      </c>
      <c r="D91">
        <v>44471822</v>
      </c>
      <c r="E91">
        <v>1</v>
      </c>
      <c r="F91">
        <v>1</v>
      </c>
      <c r="G91">
        <v>1</v>
      </c>
      <c r="H91">
        <v>3</v>
      </c>
      <c r="I91" t="s">
        <v>440</v>
      </c>
      <c r="J91" t="s">
        <v>441</v>
      </c>
      <c r="K91" t="s">
        <v>442</v>
      </c>
      <c r="L91">
        <v>1348</v>
      </c>
      <c r="N91">
        <v>1009</v>
      </c>
      <c r="O91" t="s">
        <v>28</v>
      </c>
      <c r="P91" t="s">
        <v>28</v>
      </c>
      <c r="Q91">
        <v>1000</v>
      </c>
      <c r="X91">
        <v>1E-4</v>
      </c>
      <c r="Y91">
        <v>10315.01</v>
      </c>
      <c r="Z91">
        <v>0</v>
      </c>
      <c r="AA91">
        <v>0</v>
      </c>
      <c r="AB91">
        <v>0</v>
      </c>
      <c r="AC91">
        <v>0</v>
      </c>
      <c r="AD91">
        <v>1</v>
      </c>
      <c r="AE91">
        <v>0</v>
      </c>
      <c r="AF91" t="s">
        <v>5</v>
      </c>
      <c r="AG91">
        <v>1E-4</v>
      </c>
      <c r="AH91">
        <v>2</v>
      </c>
      <c r="AI91">
        <v>47539237</v>
      </c>
      <c r="AJ91">
        <v>90</v>
      </c>
      <c r="AK91">
        <v>0</v>
      </c>
      <c r="AL91">
        <v>0</v>
      </c>
      <c r="AM91">
        <v>0</v>
      </c>
      <c r="AN91">
        <v>0</v>
      </c>
      <c r="AO91">
        <v>0</v>
      </c>
      <c r="AP91">
        <v>0</v>
      </c>
      <c r="AQ91">
        <v>0</v>
      </c>
      <c r="AR91">
        <v>0</v>
      </c>
    </row>
    <row r="92" spans="1:44" x14ac:dyDescent="0.2">
      <c r="A92">
        <f>ROW(Source!A303)</f>
        <v>303</v>
      </c>
      <c r="B92">
        <v>47539248</v>
      </c>
      <c r="C92">
        <v>47539232</v>
      </c>
      <c r="D92">
        <v>44459356</v>
      </c>
      <c r="E92">
        <v>52</v>
      </c>
      <c r="F92">
        <v>1</v>
      </c>
      <c r="G92">
        <v>1</v>
      </c>
      <c r="H92">
        <v>3</v>
      </c>
      <c r="I92" t="s">
        <v>631</v>
      </c>
      <c r="J92" t="s">
        <v>5</v>
      </c>
      <c r="K92" t="s">
        <v>632</v>
      </c>
      <c r="L92">
        <v>1327</v>
      </c>
      <c r="N92">
        <v>1005</v>
      </c>
      <c r="O92" t="s">
        <v>113</v>
      </c>
      <c r="P92" t="s">
        <v>113</v>
      </c>
      <c r="Q92">
        <v>1</v>
      </c>
      <c r="X92">
        <v>1</v>
      </c>
      <c r="Y92">
        <v>0</v>
      </c>
      <c r="Z92">
        <v>0</v>
      </c>
      <c r="AA92">
        <v>0</v>
      </c>
      <c r="AB92">
        <v>0</v>
      </c>
      <c r="AC92">
        <v>0</v>
      </c>
      <c r="AD92">
        <v>0</v>
      </c>
      <c r="AE92">
        <v>0</v>
      </c>
      <c r="AF92" t="s">
        <v>5</v>
      </c>
      <c r="AG92">
        <v>1</v>
      </c>
      <c r="AH92">
        <v>3</v>
      </c>
      <c r="AI92">
        <v>-1</v>
      </c>
      <c r="AJ92" t="s">
        <v>5</v>
      </c>
      <c r="AK92">
        <v>0</v>
      </c>
      <c r="AL92">
        <v>0</v>
      </c>
      <c r="AM92">
        <v>0</v>
      </c>
      <c r="AN92">
        <v>0</v>
      </c>
      <c r="AO92">
        <v>0</v>
      </c>
      <c r="AP92">
        <v>0</v>
      </c>
      <c r="AQ92">
        <v>0</v>
      </c>
      <c r="AR92">
        <v>0</v>
      </c>
    </row>
    <row r="93" spans="1:44" x14ac:dyDescent="0.2">
      <c r="A93">
        <f>ROW(Source!A303)</f>
        <v>303</v>
      </c>
      <c r="B93">
        <v>47539249</v>
      </c>
      <c r="C93">
        <v>47539232</v>
      </c>
      <c r="D93">
        <v>44506107</v>
      </c>
      <c r="E93">
        <v>1</v>
      </c>
      <c r="F93">
        <v>1</v>
      </c>
      <c r="G93">
        <v>1</v>
      </c>
      <c r="H93">
        <v>3</v>
      </c>
      <c r="I93" t="s">
        <v>535</v>
      </c>
      <c r="J93" t="s">
        <v>536</v>
      </c>
      <c r="K93" t="s">
        <v>537</v>
      </c>
      <c r="L93">
        <v>1348</v>
      </c>
      <c r="N93">
        <v>1009</v>
      </c>
      <c r="O93" t="s">
        <v>28</v>
      </c>
      <c r="P93" t="s">
        <v>28</v>
      </c>
      <c r="Q93">
        <v>1000</v>
      </c>
      <c r="X93">
        <v>3.0000000000000001E-3</v>
      </c>
      <c r="Y93">
        <v>5804</v>
      </c>
      <c r="Z93">
        <v>0</v>
      </c>
      <c r="AA93">
        <v>0</v>
      </c>
      <c r="AB93">
        <v>0</v>
      </c>
      <c r="AC93">
        <v>0</v>
      </c>
      <c r="AD93">
        <v>1</v>
      </c>
      <c r="AE93">
        <v>0</v>
      </c>
      <c r="AF93" t="s">
        <v>5</v>
      </c>
      <c r="AG93">
        <v>3.0000000000000001E-3</v>
      </c>
      <c r="AH93">
        <v>2</v>
      </c>
      <c r="AI93">
        <v>47539238</v>
      </c>
      <c r="AJ93">
        <v>91</v>
      </c>
      <c r="AK93">
        <v>0</v>
      </c>
      <c r="AL93">
        <v>0</v>
      </c>
      <c r="AM93">
        <v>0</v>
      </c>
      <c r="AN93">
        <v>0</v>
      </c>
      <c r="AO93">
        <v>0</v>
      </c>
      <c r="AP93">
        <v>0</v>
      </c>
      <c r="AQ93">
        <v>0</v>
      </c>
      <c r="AR93">
        <v>0</v>
      </c>
    </row>
    <row r="94" spans="1:44" x14ac:dyDescent="0.2">
      <c r="A94">
        <f>ROW(Source!A303)</f>
        <v>303</v>
      </c>
      <c r="B94">
        <v>47539250</v>
      </c>
      <c r="C94">
        <v>47539232</v>
      </c>
      <c r="D94">
        <v>44526382</v>
      </c>
      <c r="E94">
        <v>1</v>
      </c>
      <c r="F94">
        <v>1</v>
      </c>
      <c r="G94">
        <v>1</v>
      </c>
      <c r="H94">
        <v>3</v>
      </c>
      <c r="I94" t="s">
        <v>538</v>
      </c>
      <c r="J94" t="s">
        <v>539</v>
      </c>
      <c r="K94" t="s">
        <v>540</v>
      </c>
      <c r="L94">
        <v>1371</v>
      </c>
      <c r="N94">
        <v>1013</v>
      </c>
      <c r="O94" t="s">
        <v>201</v>
      </c>
      <c r="P94" t="s">
        <v>201</v>
      </c>
      <c r="Q94">
        <v>1</v>
      </c>
      <c r="X94">
        <v>0.1</v>
      </c>
      <c r="Y94">
        <v>72.8</v>
      </c>
      <c r="Z94">
        <v>0</v>
      </c>
      <c r="AA94">
        <v>0</v>
      </c>
      <c r="AB94">
        <v>0</v>
      </c>
      <c r="AC94">
        <v>0</v>
      </c>
      <c r="AD94">
        <v>1</v>
      </c>
      <c r="AE94">
        <v>0</v>
      </c>
      <c r="AF94" t="s">
        <v>5</v>
      </c>
      <c r="AG94">
        <v>0.1</v>
      </c>
      <c r="AH94">
        <v>2</v>
      </c>
      <c r="AI94">
        <v>47539239</v>
      </c>
      <c r="AJ94">
        <v>92</v>
      </c>
      <c r="AK94">
        <v>0</v>
      </c>
      <c r="AL94">
        <v>0</v>
      </c>
      <c r="AM94">
        <v>0</v>
      </c>
      <c r="AN94">
        <v>0</v>
      </c>
      <c r="AO94">
        <v>0</v>
      </c>
      <c r="AP94">
        <v>0</v>
      </c>
      <c r="AQ94">
        <v>0</v>
      </c>
      <c r="AR94">
        <v>0</v>
      </c>
    </row>
    <row r="95" spans="1:44" x14ac:dyDescent="0.2">
      <c r="A95">
        <f>ROW(Source!A306)</f>
        <v>306</v>
      </c>
      <c r="B95">
        <v>47539261</v>
      </c>
      <c r="C95">
        <v>47539253</v>
      </c>
      <c r="D95">
        <v>44457668</v>
      </c>
      <c r="E95">
        <v>52</v>
      </c>
      <c r="F95">
        <v>1</v>
      </c>
      <c r="G95">
        <v>1</v>
      </c>
      <c r="H95">
        <v>1</v>
      </c>
      <c r="I95" t="s">
        <v>499</v>
      </c>
      <c r="J95" t="s">
        <v>5</v>
      </c>
      <c r="K95" t="s">
        <v>500</v>
      </c>
      <c r="L95">
        <v>1191</v>
      </c>
      <c r="N95">
        <v>1013</v>
      </c>
      <c r="O95" t="s">
        <v>413</v>
      </c>
      <c r="P95" t="s">
        <v>413</v>
      </c>
      <c r="Q95">
        <v>1</v>
      </c>
      <c r="X95">
        <v>67.099999999999994</v>
      </c>
      <c r="Y95">
        <v>0</v>
      </c>
      <c r="Z95">
        <v>0</v>
      </c>
      <c r="AA95">
        <v>0</v>
      </c>
      <c r="AB95">
        <v>8.74</v>
      </c>
      <c r="AC95">
        <v>0</v>
      </c>
      <c r="AD95">
        <v>1</v>
      </c>
      <c r="AE95">
        <v>1</v>
      </c>
      <c r="AF95" t="s">
        <v>128</v>
      </c>
      <c r="AG95">
        <v>77.164999999999992</v>
      </c>
      <c r="AH95">
        <v>2</v>
      </c>
      <c r="AI95">
        <v>47539254</v>
      </c>
      <c r="AJ95">
        <v>94</v>
      </c>
      <c r="AK95">
        <v>0</v>
      </c>
      <c r="AL95">
        <v>0</v>
      </c>
      <c r="AM95">
        <v>0</v>
      </c>
      <c r="AN95">
        <v>0</v>
      </c>
      <c r="AO95">
        <v>0</v>
      </c>
      <c r="AP95">
        <v>0</v>
      </c>
      <c r="AQ95">
        <v>0</v>
      </c>
      <c r="AR95">
        <v>0</v>
      </c>
    </row>
    <row r="96" spans="1:44" x14ac:dyDescent="0.2">
      <c r="A96">
        <f>ROW(Source!A306)</f>
        <v>306</v>
      </c>
      <c r="B96">
        <v>47539262</v>
      </c>
      <c r="C96">
        <v>47539253</v>
      </c>
      <c r="D96">
        <v>44457864</v>
      </c>
      <c r="E96">
        <v>52</v>
      </c>
      <c r="F96">
        <v>1</v>
      </c>
      <c r="G96">
        <v>1</v>
      </c>
      <c r="H96">
        <v>1</v>
      </c>
      <c r="I96" t="s">
        <v>416</v>
      </c>
      <c r="J96" t="s">
        <v>5</v>
      </c>
      <c r="K96" t="s">
        <v>417</v>
      </c>
      <c r="L96">
        <v>1191</v>
      </c>
      <c r="N96">
        <v>1013</v>
      </c>
      <c r="O96" t="s">
        <v>413</v>
      </c>
      <c r="P96" t="s">
        <v>413</v>
      </c>
      <c r="Q96">
        <v>1</v>
      </c>
      <c r="X96">
        <v>3.32</v>
      </c>
      <c r="Y96">
        <v>0</v>
      </c>
      <c r="Z96">
        <v>0</v>
      </c>
      <c r="AA96">
        <v>0</v>
      </c>
      <c r="AB96">
        <v>0</v>
      </c>
      <c r="AC96">
        <v>0</v>
      </c>
      <c r="AD96">
        <v>1</v>
      </c>
      <c r="AE96">
        <v>2</v>
      </c>
      <c r="AF96" t="s">
        <v>127</v>
      </c>
      <c r="AG96">
        <v>4.1499999999999995</v>
      </c>
      <c r="AH96">
        <v>2</v>
      </c>
      <c r="AI96">
        <v>47539255</v>
      </c>
      <c r="AJ96">
        <v>95</v>
      </c>
      <c r="AK96">
        <v>0</v>
      </c>
      <c r="AL96">
        <v>0</v>
      </c>
      <c r="AM96">
        <v>0</v>
      </c>
      <c r="AN96">
        <v>0</v>
      </c>
      <c r="AO96">
        <v>0</v>
      </c>
      <c r="AP96">
        <v>0</v>
      </c>
      <c r="AQ96">
        <v>0</v>
      </c>
      <c r="AR96">
        <v>0</v>
      </c>
    </row>
    <row r="97" spans="1:44" x14ac:dyDescent="0.2">
      <c r="A97">
        <f>ROW(Source!A306)</f>
        <v>306</v>
      </c>
      <c r="B97">
        <v>47539263</v>
      </c>
      <c r="C97">
        <v>47539253</v>
      </c>
      <c r="D97">
        <v>44674406</v>
      </c>
      <c r="E97">
        <v>1</v>
      </c>
      <c r="F97">
        <v>1</v>
      </c>
      <c r="G97">
        <v>1</v>
      </c>
      <c r="H97">
        <v>2</v>
      </c>
      <c r="I97" t="s">
        <v>463</v>
      </c>
      <c r="J97" t="s">
        <v>464</v>
      </c>
      <c r="K97" t="s">
        <v>465</v>
      </c>
      <c r="L97">
        <v>1368</v>
      </c>
      <c r="N97">
        <v>1011</v>
      </c>
      <c r="O97" t="s">
        <v>421</v>
      </c>
      <c r="P97" t="s">
        <v>421</v>
      </c>
      <c r="Q97">
        <v>1</v>
      </c>
      <c r="X97">
        <v>1.26</v>
      </c>
      <c r="Y97">
        <v>0</v>
      </c>
      <c r="Z97">
        <v>115.4</v>
      </c>
      <c r="AA97">
        <v>13.5</v>
      </c>
      <c r="AB97">
        <v>0</v>
      </c>
      <c r="AC97">
        <v>0</v>
      </c>
      <c r="AD97">
        <v>1</v>
      </c>
      <c r="AE97">
        <v>0</v>
      </c>
      <c r="AF97" t="s">
        <v>127</v>
      </c>
      <c r="AG97">
        <v>1.575</v>
      </c>
      <c r="AH97">
        <v>2</v>
      </c>
      <c r="AI97">
        <v>47539256</v>
      </c>
      <c r="AJ97">
        <v>96</v>
      </c>
      <c r="AK97">
        <v>0</v>
      </c>
      <c r="AL97">
        <v>0</v>
      </c>
      <c r="AM97">
        <v>0</v>
      </c>
      <c r="AN97">
        <v>0</v>
      </c>
      <c r="AO97">
        <v>0</v>
      </c>
      <c r="AP97">
        <v>0</v>
      </c>
      <c r="AQ97">
        <v>0</v>
      </c>
      <c r="AR97">
        <v>0</v>
      </c>
    </row>
    <row r="98" spans="1:44" x14ac:dyDescent="0.2">
      <c r="A98">
        <f>ROW(Source!A306)</f>
        <v>306</v>
      </c>
      <c r="B98">
        <v>47539264</v>
      </c>
      <c r="C98">
        <v>47539253</v>
      </c>
      <c r="D98">
        <v>44675658</v>
      </c>
      <c r="E98">
        <v>1</v>
      </c>
      <c r="F98">
        <v>1</v>
      </c>
      <c r="G98">
        <v>1</v>
      </c>
      <c r="H98">
        <v>2</v>
      </c>
      <c r="I98" t="s">
        <v>434</v>
      </c>
      <c r="J98" t="s">
        <v>435</v>
      </c>
      <c r="K98" t="s">
        <v>436</v>
      </c>
      <c r="L98">
        <v>1368</v>
      </c>
      <c r="N98">
        <v>1011</v>
      </c>
      <c r="O98" t="s">
        <v>421</v>
      </c>
      <c r="P98" t="s">
        <v>421</v>
      </c>
      <c r="Q98">
        <v>1</v>
      </c>
      <c r="X98">
        <v>2.06</v>
      </c>
      <c r="Y98">
        <v>0</v>
      </c>
      <c r="Z98">
        <v>65.709999999999994</v>
      </c>
      <c r="AA98">
        <v>11.6</v>
      </c>
      <c r="AB98">
        <v>0</v>
      </c>
      <c r="AC98">
        <v>0</v>
      </c>
      <c r="AD98">
        <v>1</v>
      </c>
      <c r="AE98">
        <v>0</v>
      </c>
      <c r="AF98" t="s">
        <v>127</v>
      </c>
      <c r="AG98">
        <v>2.5750000000000002</v>
      </c>
      <c r="AH98">
        <v>2</v>
      </c>
      <c r="AI98">
        <v>47539257</v>
      </c>
      <c r="AJ98">
        <v>97</v>
      </c>
      <c r="AK98">
        <v>0</v>
      </c>
      <c r="AL98">
        <v>0</v>
      </c>
      <c r="AM98">
        <v>0</v>
      </c>
      <c r="AN98">
        <v>0</v>
      </c>
      <c r="AO98">
        <v>0</v>
      </c>
      <c r="AP98">
        <v>0</v>
      </c>
      <c r="AQ98">
        <v>0</v>
      </c>
      <c r="AR98">
        <v>0</v>
      </c>
    </row>
    <row r="99" spans="1:44" x14ac:dyDescent="0.2">
      <c r="A99">
        <f>ROW(Source!A306)</f>
        <v>306</v>
      </c>
      <c r="B99">
        <v>47539265</v>
      </c>
      <c r="C99">
        <v>47539253</v>
      </c>
      <c r="D99">
        <v>44458005</v>
      </c>
      <c r="E99">
        <v>52</v>
      </c>
      <c r="F99">
        <v>1</v>
      </c>
      <c r="G99">
        <v>1</v>
      </c>
      <c r="H99">
        <v>3</v>
      </c>
      <c r="I99" t="s">
        <v>630</v>
      </c>
      <c r="J99" t="s">
        <v>5</v>
      </c>
      <c r="K99" t="s">
        <v>626</v>
      </c>
      <c r="L99">
        <v>1377</v>
      </c>
      <c r="N99">
        <v>1013</v>
      </c>
      <c r="O99" t="s">
        <v>627</v>
      </c>
      <c r="P99" t="s">
        <v>627</v>
      </c>
      <c r="Q99">
        <v>1</v>
      </c>
      <c r="X99">
        <v>0</v>
      </c>
      <c r="Y99">
        <v>0</v>
      </c>
      <c r="Z99">
        <v>0</v>
      </c>
      <c r="AA99">
        <v>0</v>
      </c>
      <c r="AB99">
        <v>0</v>
      </c>
      <c r="AC99">
        <v>1</v>
      </c>
      <c r="AD99">
        <v>0</v>
      </c>
      <c r="AE99">
        <v>0</v>
      </c>
      <c r="AF99" t="s">
        <v>5</v>
      </c>
      <c r="AG99">
        <v>0</v>
      </c>
      <c r="AH99">
        <v>3</v>
      </c>
      <c r="AI99">
        <v>-1</v>
      </c>
      <c r="AJ99" t="s">
        <v>5</v>
      </c>
      <c r="AK99">
        <v>0</v>
      </c>
      <c r="AL99">
        <v>0</v>
      </c>
      <c r="AM99">
        <v>0</v>
      </c>
      <c r="AN99">
        <v>0</v>
      </c>
      <c r="AO99">
        <v>0</v>
      </c>
      <c r="AP99">
        <v>0</v>
      </c>
      <c r="AQ99">
        <v>0</v>
      </c>
      <c r="AR99">
        <v>0</v>
      </c>
    </row>
    <row r="100" spans="1:44" x14ac:dyDescent="0.2">
      <c r="A100">
        <f>ROW(Source!A306)</f>
        <v>306</v>
      </c>
      <c r="B100">
        <v>47539266</v>
      </c>
      <c r="C100">
        <v>47539253</v>
      </c>
      <c r="D100">
        <v>44474051</v>
      </c>
      <c r="E100">
        <v>1</v>
      </c>
      <c r="F100">
        <v>1</v>
      </c>
      <c r="G100">
        <v>1</v>
      </c>
      <c r="H100">
        <v>3</v>
      </c>
      <c r="I100" t="s">
        <v>521</v>
      </c>
      <c r="J100" t="s">
        <v>522</v>
      </c>
      <c r="K100" t="s">
        <v>523</v>
      </c>
      <c r="L100">
        <v>1348</v>
      </c>
      <c r="N100">
        <v>1009</v>
      </c>
      <c r="O100" t="s">
        <v>28</v>
      </c>
      <c r="P100" t="s">
        <v>28</v>
      </c>
      <c r="Q100">
        <v>1000</v>
      </c>
      <c r="X100">
        <v>3.3999999999999998E-3</v>
      </c>
      <c r="Y100">
        <v>11978</v>
      </c>
      <c r="Z100">
        <v>0</v>
      </c>
      <c r="AA100">
        <v>0</v>
      </c>
      <c r="AB100">
        <v>0</v>
      </c>
      <c r="AC100">
        <v>0</v>
      </c>
      <c r="AD100">
        <v>1</v>
      </c>
      <c r="AE100">
        <v>0</v>
      </c>
      <c r="AF100" t="s">
        <v>5</v>
      </c>
      <c r="AG100">
        <v>3.3999999999999998E-3</v>
      </c>
      <c r="AH100">
        <v>2</v>
      </c>
      <c r="AI100">
        <v>47539259</v>
      </c>
      <c r="AJ100">
        <v>98</v>
      </c>
      <c r="AK100">
        <v>0</v>
      </c>
      <c r="AL100">
        <v>0</v>
      </c>
      <c r="AM100">
        <v>0</v>
      </c>
      <c r="AN100">
        <v>0</v>
      </c>
      <c r="AO100">
        <v>0</v>
      </c>
      <c r="AP100">
        <v>0</v>
      </c>
      <c r="AQ100">
        <v>0</v>
      </c>
      <c r="AR100">
        <v>0</v>
      </c>
    </row>
    <row r="101" spans="1:44" x14ac:dyDescent="0.2">
      <c r="A101">
        <f>ROW(Source!A306)</f>
        <v>306</v>
      </c>
      <c r="B101">
        <v>47539267</v>
      </c>
      <c r="C101">
        <v>47539253</v>
      </c>
      <c r="D101">
        <v>44459989</v>
      </c>
      <c r="E101">
        <v>52</v>
      </c>
      <c r="F101">
        <v>1</v>
      </c>
      <c r="G101">
        <v>1</v>
      </c>
      <c r="H101">
        <v>3</v>
      </c>
      <c r="I101" t="s">
        <v>633</v>
      </c>
      <c r="J101" t="s">
        <v>5</v>
      </c>
      <c r="K101" t="s">
        <v>634</v>
      </c>
      <c r="L101">
        <v>1327</v>
      </c>
      <c r="N101">
        <v>1005</v>
      </c>
      <c r="O101" t="s">
        <v>113</v>
      </c>
      <c r="P101" t="s">
        <v>113</v>
      </c>
      <c r="Q101">
        <v>1</v>
      </c>
      <c r="X101">
        <v>100</v>
      </c>
      <c r="Y101">
        <v>0</v>
      </c>
      <c r="Z101">
        <v>0</v>
      </c>
      <c r="AA101">
        <v>0</v>
      </c>
      <c r="AB101">
        <v>0</v>
      </c>
      <c r="AC101">
        <v>0</v>
      </c>
      <c r="AD101">
        <v>0</v>
      </c>
      <c r="AE101">
        <v>0</v>
      </c>
      <c r="AF101" t="s">
        <v>5</v>
      </c>
      <c r="AG101">
        <v>100</v>
      </c>
      <c r="AH101">
        <v>3</v>
      </c>
      <c r="AI101">
        <v>-1</v>
      </c>
      <c r="AJ101" t="s">
        <v>5</v>
      </c>
      <c r="AK101">
        <v>0</v>
      </c>
      <c r="AL101">
        <v>0</v>
      </c>
      <c r="AM101">
        <v>0</v>
      </c>
      <c r="AN101">
        <v>0</v>
      </c>
      <c r="AO101">
        <v>0</v>
      </c>
      <c r="AP101">
        <v>0</v>
      </c>
      <c r="AQ101">
        <v>0</v>
      </c>
      <c r="AR101">
        <v>0</v>
      </c>
    </row>
    <row r="102" spans="1:44" x14ac:dyDescent="0.2">
      <c r="A102">
        <f>ROW(Source!A309)</f>
        <v>309</v>
      </c>
      <c r="B102">
        <v>47539276</v>
      </c>
      <c r="C102">
        <v>47539270</v>
      </c>
      <c r="D102">
        <v>44457645</v>
      </c>
      <c r="E102">
        <v>52</v>
      </c>
      <c r="F102">
        <v>1</v>
      </c>
      <c r="G102">
        <v>1</v>
      </c>
      <c r="H102">
        <v>1</v>
      </c>
      <c r="I102" t="s">
        <v>422</v>
      </c>
      <c r="J102" t="s">
        <v>5</v>
      </c>
      <c r="K102" t="s">
        <v>423</v>
      </c>
      <c r="L102">
        <v>1191</v>
      </c>
      <c r="N102">
        <v>1013</v>
      </c>
      <c r="O102" t="s">
        <v>413</v>
      </c>
      <c r="P102" t="s">
        <v>413</v>
      </c>
      <c r="Q102">
        <v>1</v>
      </c>
      <c r="X102">
        <v>7.82</v>
      </c>
      <c r="Y102">
        <v>0</v>
      </c>
      <c r="Z102">
        <v>0</v>
      </c>
      <c r="AA102">
        <v>0</v>
      </c>
      <c r="AB102">
        <v>8.17</v>
      </c>
      <c r="AC102">
        <v>0</v>
      </c>
      <c r="AD102">
        <v>1</v>
      </c>
      <c r="AE102">
        <v>1</v>
      </c>
      <c r="AF102" t="s">
        <v>128</v>
      </c>
      <c r="AG102">
        <v>8.9930000000000003</v>
      </c>
      <c r="AH102">
        <v>2</v>
      </c>
      <c r="AI102">
        <v>47539271</v>
      </c>
      <c r="AJ102">
        <v>101</v>
      </c>
      <c r="AK102">
        <v>0</v>
      </c>
      <c r="AL102">
        <v>0</v>
      </c>
      <c r="AM102">
        <v>0</v>
      </c>
      <c r="AN102">
        <v>0</v>
      </c>
      <c r="AO102">
        <v>0</v>
      </c>
      <c r="AP102">
        <v>0</v>
      </c>
      <c r="AQ102">
        <v>0</v>
      </c>
      <c r="AR102">
        <v>0</v>
      </c>
    </row>
    <row r="103" spans="1:44" x14ac:dyDescent="0.2">
      <c r="A103">
        <f>ROW(Source!A309)</f>
        <v>309</v>
      </c>
      <c r="B103">
        <v>47539277</v>
      </c>
      <c r="C103">
        <v>47539270</v>
      </c>
      <c r="D103">
        <v>44457864</v>
      </c>
      <c r="E103">
        <v>52</v>
      </c>
      <c r="F103">
        <v>1</v>
      </c>
      <c r="G103">
        <v>1</v>
      </c>
      <c r="H103">
        <v>1</v>
      </c>
      <c r="I103" t="s">
        <v>416</v>
      </c>
      <c r="J103" t="s">
        <v>5</v>
      </c>
      <c r="K103" t="s">
        <v>417</v>
      </c>
      <c r="L103">
        <v>1191</v>
      </c>
      <c r="N103">
        <v>1013</v>
      </c>
      <c r="O103" t="s">
        <v>413</v>
      </c>
      <c r="P103" t="s">
        <v>413</v>
      </c>
      <c r="Q103">
        <v>1</v>
      </c>
      <c r="X103">
        <v>0.04</v>
      </c>
      <c r="Y103">
        <v>0</v>
      </c>
      <c r="Z103">
        <v>0</v>
      </c>
      <c r="AA103">
        <v>0</v>
      </c>
      <c r="AB103">
        <v>0</v>
      </c>
      <c r="AC103">
        <v>0</v>
      </c>
      <c r="AD103">
        <v>1</v>
      </c>
      <c r="AE103">
        <v>2</v>
      </c>
      <c r="AF103" t="s">
        <v>127</v>
      </c>
      <c r="AG103">
        <v>0.05</v>
      </c>
      <c r="AH103">
        <v>2</v>
      </c>
      <c r="AI103">
        <v>47539272</v>
      </c>
      <c r="AJ103">
        <v>102</v>
      </c>
      <c r="AK103">
        <v>0</v>
      </c>
      <c r="AL103">
        <v>0</v>
      </c>
      <c r="AM103">
        <v>0</v>
      </c>
      <c r="AN103">
        <v>0</v>
      </c>
      <c r="AO103">
        <v>0</v>
      </c>
      <c r="AP103">
        <v>0</v>
      </c>
      <c r="AQ103">
        <v>0</v>
      </c>
      <c r="AR103">
        <v>0</v>
      </c>
    </row>
    <row r="104" spans="1:44" x14ac:dyDescent="0.2">
      <c r="A104">
        <f>ROW(Source!A309)</f>
        <v>309</v>
      </c>
      <c r="B104">
        <v>47539278</v>
      </c>
      <c r="C104">
        <v>47539270</v>
      </c>
      <c r="D104">
        <v>44675658</v>
      </c>
      <c r="E104">
        <v>1</v>
      </c>
      <c r="F104">
        <v>1</v>
      </c>
      <c r="G104">
        <v>1</v>
      </c>
      <c r="H104">
        <v>2</v>
      </c>
      <c r="I104" t="s">
        <v>434</v>
      </c>
      <c r="J104" t="s">
        <v>435</v>
      </c>
      <c r="K104" t="s">
        <v>436</v>
      </c>
      <c r="L104">
        <v>1368</v>
      </c>
      <c r="N104">
        <v>1011</v>
      </c>
      <c r="O104" t="s">
        <v>421</v>
      </c>
      <c r="P104" t="s">
        <v>421</v>
      </c>
      <c r="Q104">
        <v>1</v>
      </c>
      <c r="X104">
        <v>0.04</v>
      </c>
      <c r="Y104">
        <v>0</v>
      </c>
      <c r="Z104">
        <v>65.709999999999994</v>
      </c>
      <c r="AA104">
        <v>11.6</v>
      </c>
      <c r="AB104">
        <v>0</v>
      </c>
      <c r="AC104">
        <v>0</v>
      </c>
      <c r="AD104">
        <v>1</v>
      </c>
      <c r="AE104">
        <v>0</v>
      </c>
      <c r="AF104" t="s">
        <v>127</v>
      </c>
      <c r="AG104">
        <v>0.05</v>
      </c>
      <c r="AH104">
        <v>2</v>
      </c>
      <c r="AI104">
        <v>47539273</v>
      </c>
      <c r="AJ104">
        <v>103</v>
      </c>
      <c r="AK104">
        <v>0</v>
      </c>
      <c r="AL104">
        <v>0</v>
      </c>
      <c r="AM104">
        <v>0</v>
      </c>
      <c r="AN104">
        <v>0</v>
      </c>
      <c r="AO104">
        <v>0</v>
      </c>
      <c r="AP104">
        <v>0</v>
      </c>
      <c r="AQ104">
        <v>0</v>
      </c>
      <c r="AR104">
        <v>0</v>
      </c>
    </row>
    <row r="105" spans="1:44" x14ac:dyDescent="0.2">
      <c r="A105">
        <f>ROW(Source!A309)</f>
        <v>309</v>
      </c>
      <c r="B105">
        <v>47539279</v>
      </c>
      <c r="C105">
        <v>47539270</v>
      </c>
      <c r="D105">
        <v>44474051</v>
      </c>
      <c r="E105">
        <v>1</v>
      </c>
      <c r="F105">
        <v>1</v>
      </c>
      <c r="G105">
        <v>1</v>
      </c>
      <c r="H105">
        <v>3</v>
      </c>
      <c r="I105" t="s">
        <v>521</v>
      </c>
      <c r="J105" t="s">
        <v>522</v>
      </c>
      <c r="K105" t="s">
        <v>523</v>
      </c>
      <c r="L105">
        <v>1348</v>
      </c>
      <c r="N105">
        <v>1009</v>
      </c>
      <c r="O105" t="s">
        <v>28</v>
      </c>
      <c r="P105" t="s">
        <v>28</v>
      </c>
      <c r="Q105">
        <v>1000</v>
      </c>
      <c r="X105">
        <v>7.1000000000000002E-4</v>
      </c>
      <c r="Y105">
        <v>11978</v>
      </c>
      <c r="Z105">
        <v>0</v>
      </c>
      <c r="AA105">
        <v>0</v>
      </c>
      <c r="AB105">
        <v>0</v>
      </c>
      <c r="AC105">
        <v>0</v>
      </c>
      <c r="AD105">
        <v>1</v>
      </c>
      <c r="AE105">
        <v>0</v>
      </c>
      <c r="AF105" t="s">
        <v>5</v>
      </c>
      <c r="AG105">
        <v>7.1000000000000002E-4</v>
      </c>
      <c r="AH105">
        <v>2</v>
      </c>
      <c r="AI105">
        <v>47539274</v>
      </c>
      <c r="AJ105">
        <v>104</v>
      </c>
      <c r="AK105">
        <v>0</v>
      </c>
      <c r="AL105">
        <v>0</v>
      </c>
      <c r="AM105">
        <v>0</v>
      </c>
      <c r="AN105">
        <v>0</v>
      </c>
      <c r="AO105">
        <v>0</v>
      </c>
      <c r="AP105">
        <v>0</v>
      </c>
      <c r="AQ105">
        <v>0</v>
      </c>
      <c r="AR105">
        <v>0</v>
      </c>
    </row>
    <row r="106" spans="1:44" x14ac:dyDescent="0.2">
      <c r="A106">
        <f>ROW(Source!A309)</f>
        <v>309</v>
      </c>
      <c r="B106">
        <v>47539280</v>
      </c>
      <c r="C106">
        <v>47539270</v>
      </c>
      <c r="D106">
        <v>44459935</v>
      </c>
      <c r="E106">
        <v>52</v>
      </c>
      <c r="F106">
        <v>1</v>
      </c>
      <c r="G106">
        <v>1</v>
      </c>
      <c r="H106">
        <v>3</v>
      </c>
      <c r="I106" t="s">
        <v>635</v>
      </c>
      <c r="J106" t="s">
        <v>5</v>
      </c>
      <c r="K106" t="s">
        <v>636</v>
      </c>
      <c r="L106">
        <v>1301</v>
      </c>
      <c r="N106">
        <v>1003</v>
      </c>
      <c r="O106" t="s">
        <v>232</v>
      </c>
      <c r="P106" t="s">
        <v>232</v>
      </c>
      <c r="Q106">
        <v>1</v>
      </c>
      <c r="X106">
        <v>112</v>
      </c>
      <c r="Y106">
        <v>0</v>
      </c>
      <c r="Z106">
        <v>0</v>
      </c>
      <c r="AA106">
        <v>0</v>
      </c>
      <c r="AB106">
        <v>0</v>
      </c>
      <c r="AC106">
        <v>0</v>
      </c>
      <c r="AD106">
        <v>0</v>
      </c>
      <c r="AE106">
        <v>0</v>
      </c>
      <c r="AF106" t="s">
        <v>5</v>
      </c>
      <c r="AG106">
        <v>112</v>
      </c>
      <c r="AH106">
        <v>3</v>
      </c>
      <c r="AI106">
        <v>-1</v>
      </c>
      <c r="AJ106" t="s">
        <v>5</v>
      </c>
      <c r="AK106">
        <v>0</v>
      </c>
      <c r="AL106">
        <v>0</v>
      </c>
      <c r="AM106">
        <v>0</v>
      </c>
      <c r="AN106">
        <v>0</v>
      </c>
      <c r="AO106">
        <v>0</v>
      </c>
      <c r="AP106">
        <v>0</v>
      </c>
      <c r="AQ106">
        <v>0</v>
      </c>
      <c r="AR106">
        <v>0</v>
      </c>
    </row>
    <row r="107" spans="1:44" x14ac:dyDescent="0.2">
      <c r="A107">
        <f>ROW(Source!A311)</f>
        <v>311</v>
      </c>
      <c r="B107">
        <v>47567768</v>
      </c>
      <c r="C107">
        <v>47567758</v>
      </c>
      <c r="D107">
        <v>37064978</v>
      </c>
      <c r="E107">
        <v>52</v>
      </c>
      <c r="F107">
        <v>1</v>
      </c>
      <c r="G107">
        <v>1</v>
      </c>
      <c r="H107">
        <v>1</v>
      </c>
      <c r="I107" t="s">
        <v>541</v>
      </c>
      <c r="J107" t="s">
        <v>5</v>
      </c>
      <c r="K107" t="s">
        <v>542</v>
      </c>
      <c r="L107">
        <v>1191</v>
      </c>
      <c r="N107">
        <v>1013</v>
      </c>
      <c r="O107" t="s">
        <v>413</v>
      </c>
      <c r="P107" t="s">
        <v>413</v>
      </c>
      <c r="Q107">
        <v>1</v>
      </c>
      <c r="X107">
        <v>42.3</v>
      </c>
      <c r="Y107">
        <v>0</v>
      </c>
      <c r="Z107">
        <v>0</v>
      </c>
      <c r="AA107">
        <v>0</v>
      </c>
      <c r="AB107">
        <v>8.86</v>
      </c>
      <c r="AC107">
        <v>0</v>
      </c>
      <c r="AD107">
        <v>1</v>
      </c>
      <c r="AE107">
        <v>1</v>
      </c>
      <c r="AF107" t="s">
        <v>128</v>
      </c>
      <c r="AG107">
        <v>48.644999999999996</v>
      </c>
      <c r="AH107">
        <v>2</v>
      </c>
      <c r="AI107">
        <v>47567759</v>
      </c>
      <c r="AJ107">
        <v>106</v>
      </c>
      <c r="AK107">
        <v>0</v>
      </c>
      <c r="AL107">
        <v>0</v>
      </c>
      <c r="AM107">
        <v>0</v>
      </c>
      <c r="AN107">
        <v>0</v>
      </c>
      <c r="AO107">
        <v>0</v>
      </c>
      <c r="AP107">
        <v>0</v>
      </c>
      <c r="AQ107">
        <v>0</v>
      </c>
      <c r="AR107">
        <v>0</v>
      </c>
    </row>
    <row r="108" spans="1:44" x14ac:dyDescent="0.2">
      <c r="A108">
        <f>ROW(Source!A311)</f>
        <v>311</v>
      </c>
      <c r="B108">
        <v>47567769</v>
      </c>
      <c r="C108">
        <v>47567758</v>
      </c>
      <c r="D108">
        <v>37064876</v>
      </c>
      <c r="E108">
        <v>52</v>
      </c>
      <c r="F108">
        <v>1</v>
      </c>
      <c r="G108">
        <v>1</v>
      </c>
      <c r="H108">
        <v>1</v>
      </c>
      <c r="I108" t="s">
        <v>416</v>
      </c>
      <c r="J108" t="s">
        <v>5</v>
      </c>
      <c r="K108" t="s">
        <v>417</v>
      </c>
      <c r="L108">
        <v>1191</v>
      </c>
      <c r="N108">
        <v>1013</v>
      </c>
      <c r="O108" t="s">
        <v>413</v>
      </c>
      <c r="P108" t="s">
        <v>413</v>
      </c>
      <c r="Q108">
        <v>1</v>
      </c>
      <c r="X108">
        <v>2.34</v>
      </c>
      <c r="Y108">
        <v>0</v>
      </c>
      <c r="Z108">
        <v>0</v>
      </c>
      <c r="AA108">
        <v>0</v>
      </c>
      <c r="AB108">
        <v>0</v>
      </c>
      <c r="AC108">
        <v>0</v>
      </c>
      <c r="AD108">
        <v>1</v>
      </c>
      <c r="AE108">
        <v>2</v>
      </c>
      <c r="AF108" t="s">
        <v>127</v>
      </c>
      <c r="AG108">
        <v>2.9249999999999998</v>
      </c>
      <c r="AH108">
        <v>2</v>
      </c>
      <c r="AI108">
        <v>47567760</v>
      </c>
      <c r="AJ108">
        <v>107</v>
      </c>
      <c r="AK108">
        <v>0</v>
      </c>
      <c r="AL108">
        <v>0</v>
      </c>
      <c r="AM108">
        <v>0</v>
      </c>
      <c r="AN108">
        <v>0</v>
      </c>
      <c r="AO108">
        <v>0</v>
      </c>
      <c r="AP108">
        <v>0</v>
      </c>
      <c r="AQ108">
        <v>0</v>
      </c>
      <c r="AR108">
        <v>0</v>
      </c>
    </row>
    <row r="109" spans="1:44" x14ac:dyDescent="0.2">
      <c r="A109">
        <f>ROW(Source!A311)</f>
        <v>311</v>
      </c>
      <c r="B109">
        <v>47567770</v>
      </c>
      <c r="C109">
        <v>47567758</v>
      </c>
      <c r="D109">
        <v>44674337</v>
      </c>
      <c r="E109">
        <v>1</v>
      </c>
      <c r="F109">
        <v>1</v>
      </c>
      <c r="G109">
        <v>1</v>
      </c>
      <c r="H109">
        <v>2</v>
      </c>
      <c r="I109" t="s">
        <v>518</v>
      </c>
      <c r="J109" t="s">
        <v>519</v>
      </c>
      <c r="K109" t="s">
        <v>520</v>
      </c>
      <c r="L109">
        <v>1368</v>
      </c>
      <c r="N109">
        <v>1011</v>
      </c>
      <c r="O109" t="s">
        <v>421</v>
      </c>
      <c r="P109" t="s">
        <v>421</v>
      </c>
      <c r="Q109">
        <v>1</v>
      </c>
      <c r="X109">
        <v>0.69</v>
      </c>
      <c r="Y109">
        <v>0</v>
      </c>
      <c r="Z109">
        <v>86.4</v>
      </c>
      <c r="AA109">
        <v>13.5</v>
      </c>
      <c r="AB109">
        <v>0</v>
      </c>
      <c r="AC109">
        <v>0</v>
      </c>
      <c r="AD109">
        <v>1</v>
      </c>
      <c r="AE109">
        <v>0</v>
      </c>
      <c r="AF109" t="s">
        <v>127</v>
      </c>
      <c r="AG109">
        <v>0.86249999999999993</v>
      </c>
      <c r="AH109">
        <v>2</v>
      </c>
      <c r="AI109">
        <v>47567761</v>
      </c>
      <c r="AJ109">
        <v>108</v>
      </c>
      <c r="AK109">
        <v>0</v>
      </c>
      <c r="AL109">
        <v>0</v>
      </c>
      <c r="AM109">
        <v>0</v>
      </c>
      <c r="AN109">
        <v>0</v>
      </c>
      <c r="AO109">
        <v>0</v>
      </c>
      <c r="AP109">
        <v>0</v>
      </c>
      <c r="AQ109">
        <v>0</v>
      </c>
      <c r="AR109">
        <v>0</v>
      </c>
    </row>
    <row r="110" spans="1:44" x14ac:dyDescent="0.2">
      <c r="A110">
        <f>ROW(Source!A311)</f>
        <v>311</v>
      </c>
      <c r="B110">
        <v>47567771</v>
      </c>
      <c r="C110">
        <v>47567758</v>
      </c>
      <c r="D110">
        <v>44675658</v>
      </c>
      <c r="E110">
        <v>1</v>
      </c>
      <c r="F110">
        <v>1</v>
      </c>
      <c r="G110">
        <v>1</v>
      </c>
      <c r="H110">
        <v>2</v>
      </c>
      <c r="I110" t="s">
        <v>434</v>
      </c>
      <c r="J110" t="s">
        <v>435</v>
      </c>
      <c r="K110" t="s">
        <v>436</v>
      </c>
      <c r="L110">
        <v>1368</v>
      </c>
      <c r="N110">
        <v>1011</v>
      </c>
      <c r="O110" t="s">
        <v>421</v>
      </c>
      <c r="P110" t="s">
        <v>421</v>
      </c>
      <c r="Q110">
        <v>1</v>
      </c>
      <c r="X110">
        <v>1.65</v>
      </c>
      <c r="Y110">
        <v>0</v>
      </c>
      <c r="Z110">
        <v>65.709999999999994</v>
      </c>
      <c r="AA110">
        <v>11.6</v>
      </c>
      <c r="AB110">
        <v>0</v>
      </c>
      <c r="AC110">
        <v>0</v>
      </c>
      <c r="AD110">
        <v>1</v>
      </c>
      <c r="AE110">
        <v>0</v>
      </c>
      <c r="AF110" t="s">
        <v>127</v>
      </c>
      <c r="AG110">
        <v>2.0625</v>
      </c>
      <c r="AH110">
        <v>2</v>
      </c>
      <c r="AI110">
        <v>47567762</v>
      </c>
      <c r="AJ110">
        <v>109</v>
      </c>
      <c r="AK110">
        <v>0</v>
      </c>
      <c r="AL110">
        <v>0</v>
      </c>
      <c r="AM110">
        <v>0</v>
      </c>
      <c r="AN110">
        <v>0</v>
      </c>
      <c r="AO110">
        <v>0</v>
      </c>
      <c r="AP110">
        <v>0</v>
      </c>
      <c r="AQ110">
        <v>0</v>
      </c>
      <c r="AR110">
        <v>0</v>
      </c>
    </row>
    <row r="111" spans="1:44" x14ac:dyDescent="0.2">
      <c r="A111">
        <f>ROW(Source!A311)</f>
        <v>311</v>
      </c>
      <c r="B111">
        <v>47567772</v>
      </c>
      <c r="C111">
        <v>47567758</v>
      </c>
      <c r="D111">
        <v>44478896</v>
      </c>
      <c r="E111">
        <v>1</v>
      </c>
      <c r="F111">
        <v>1</v>
      </c>
      <c r="G111">
        <v>1</v>
      </c>
      <c r="H111">
        <v>3</v>
      </c>
      <c r="I111" t="s">
        <v>543</v>
      </c>
      <c r="J111" t="s">
        <v>544</v>
      </c>
      <c r="K111" t="s">
        <v>545</v>
      </c>
      <c r="L111">
        <v>1339</v>
      </c>
      <c r="N111">
        <v>1007</v>
      </c>
      <c r="O111" t="s">
        <v>170</v>
      </c>
      <c r="P111" t="s">
        <v>170</v>
      </c>
      <c r="Q111">
        <v>1</v>
      </c>
      <c r="X111">
        <v>0.75</v>
      </c>
      <c r="Y111">
        <v>497</v>
      </c>
      <c r="Z111">
        <v>0</v>
      </c>
      <c r="AA111">
        <v>0</v>
      </c>
      <c r="AB111">
        <v>0</v>
      </c>
      <c r="AC111">
        <v>0</v>
      </c>
      <c r="AD111">
        <v>1</v>
      </c>
      <c r="AE111">
        <v>0</v>
      </c>
      <c r="AF111" t="s">
        <v>5</v>
      </c>
      <c r="AG111">
        <v>0.75</v>
      </c>
      <c r="AH111">
        <v>2</v>
      </c>
      <c r="AI111">
        <v>47567763</v>
      </c>
      <c r="AJ111">
        <v>110</v>
      </c>
      <c r="AK111">
        <v>0</v>
      </c>
      <c r="AL111">
        <v>0</v>
      </c>
      <c r="AM111">
        <v>0</v>
      </c>
      <c r="AN111">
        <v>0</v>
      </c>
      <c r="AO111">
        <v>0</v>
      </c>
      <c r="AP111">
        <v>0</v>
      </c>
      <c r="AQ111">
        <v>0</v>
      </c>
      <c r="AR111">
        <v>0</v>
      </c>
    </row>
    <row r="112" spans="1:44" x14ac:dyDescent="0.2">
      <c r="A112">
        <f>ROW(Source!A311)</f>
        <v>311</v>
      </c>
      <c r="B112">
        <v>47567773</v>
      </c>
      <c r="C112">
        <v>47567758</v>
      </c>
      <c r="D112">
        <v>44459524</v>
      </c>
      <c r="E112">
        <v>52</v>
      </c>
      <c r="F112">
        <v>1</v>
      </c>
      <c r="G112">
        <v>1</v>
      </c>
      <c r="H112">
        <v>3</v>
      </c>
      <c r="I112" t="s">
        <v>637</v>
      </c>
      <c r="J112" t="s">
        <v>5</v>
      </c>
      <c r="K112" t="s">
        <v>638</v>
      </c>
      <c r="L112">
        <v>1348</v>
      </c>
      <c r="N112">
        <v>1009</v>
      </c>
      <c r="O112" t="s">
        <v>28</v>
      </c>
      <c r="P112" t="s">
        <v>28</v>
      </c>
      <c r="Q112">
        <v>1000</v>
      </c>
      <c r="X112">
        <v>1</v>
      </c>
      <c r="Y112">
        <v>0</v>
      </c>
      <c r="Z112">
        <v>0</v>
      </c>
      <c r="AA112">
        <v>0</v>
      </c>
      <c r="AB112">
        <v>0</v>
      </c>
      <c r="AC112">
        <v>0</v>
      </c>
      <c r="AD112">
        <v>0</v>
      </c>
      <c r="AE112">
        <v>0</v>
      </c>
      <c r="AF112" t="s">
        <v>5</v>
      </c>
      <c r="AG112">
        <v>1</v>
      </c>
      <c r="AH112">
        <v>3</v>
      </c>
      <c r="AI112">
        <v>-1</v>
      </c>
      <c r="AJ112" t="s">
        <v>5</v>
      </c>
      <c r="AK112">
        <v>0</v>
      </c>
      <c r="AL112">
        <v>0</v>
      </c>
      <c r="AM112">
        <v>0</v>
      </c>
      <c r="AN112">
        <v>0</v>
      </c>
      <c r="AO112">
        <v>0</v>
      </c>
      <c r="AP112">
        <v>0</v>
      </c>
      <c r="AQ112">
        <v>0</v>
      </c>
      <c r="AR112">
        <v>0</v>
      </c>
    </row>
    <row r="113" spans="1:44" x14ac:dyDescent="0.2">
      <c r="A113">
        <f>ROW(Source!A311)</f>
        <v>311</v>
      </c>
      <c r="B113">
        <v>47567774</v>
      </c>
      <c r="C113">
        <v>47567758</v>
      </c>
      <c r="D113">
        <v>44502062</v>
      </c>
      <c r="E113">
        <v>1</v>
      </c>
      <c r="F113">
        <v>1</v>
      </c>
      <c r="G113">
        <v>1</v>
      </c>
      <c r="H113">
        <v>3</v>
      </c>
      <c r="I113" t="s">
        <v>546</v>
      </c>
      <c r="J113" t="s">
        <v>547</v>
      </c>
      <c r="K113" t="s">
        <v>548</v>
      </c>
      <c r="L113">
        <v>1348</v>
      </c>
      <c r="N113">
        <v>1009</v>
      </c>
      <c r="O113" t="s">
        <v>28</v>
      </c>
      <c r="P113" t="s">
        <v>28</v>
      </c>
      <c r="Q113">
        <v>1000</v>
      </c>
      <c r="X113">
        <v>0.06</v>
      </c>
      <c r="Y113">
        <v>5989</v>
      </c>
      <c r="Z113">
        <v>0</v>
      </c>
      <c r="AA113">
        <v>0</v>
      </c>
      <c r="AB113">
        <v>0</v>
      </c>
      <c r="AC113">
        <v>0</v>
      </c>
      <c r="AD113">
        <v>1</v>
      </c>
      <c r="AE113">
        <v>0</v>
      </c>
      <c r="AF113" t="s">
        <v>5</v>
      </c>
      <c r="AG113">
        <v>0.06</v>
      </c>
      <c r="AH113">
        <v>2</v>
      </c>
      <c r="AI113">
        <v>47567764</v>
      </c>
      <c r="AJ113">
        <v>111</v>
      </c>
      <c r="AK113">
        <v>0</v>
      </c>
      <c r="AL113">
        <v>0</v>
      </c>
      <c r="AM113">
        <v>0</v>
      </c>
      <c r="AN113">
        <v>0</v>
      </c>
      <c r="AO113">
        <v>0</v>
      </c>
      <c r="AP113">
        <v>0</v>
      </c>
      <c r="AQ113">
        <v>0</v>
      </c>
      <c r="AR113">
        <v>0</v>
      </c>
    </row>
    <row r="114" spans="1:44" x14ac:dyDescent="0.2">
      <c r="A114">
        <f>ROW(Source!A311)</f>
        <v>311</v>
      </c>
      <c r="B114">
        <v>47567775</v>
      </c>
      <c r="C114">
        <v>47567758</v>
      </c>
      <c r="D114">
        <v>44525697</v>
      </c>
      <c r="E114">
        <v>1</v>
      </c>
      <c r="F114">
        <v>1</v>
      </c>
      <c r="G114">
        <v>1</v>
      </c>
      <c r="H114">
        <v>3</v>
      </c>
      <c r="I114" t="s">
        <v>549</v>
      </c>
      <c r="J114" t="s">
        <v>550</v>
      </c>
      <c r="K114" t="s">
        <v>551</v>
      </c>
      <c r="L114">
        <v>1348</v>
      </c>
      <c r="N114">
        <v>1009</v>
      </c>
      <c r="O114" t="s">
        <v>28</v>
      </c>
      <c r="P114" t="s">
        <v>28</v>
      </c>
      <c r="Q114">
        <v>1000</v>
      </c>
      <c r="X114">
        <v>5.0000000000000001E-3</v>
      </c>
      <c r="Y114">
        <v>7826.9</v>
      </c>
      <c r="Z114">
        <v>0</v>
      </c>
      <c r="AA114">
        <v>0</v>
      </c>
      <c r="AB114">
        <v>0</v>
      </c>
      <c r="AC114">
        <v>0</v>
      </c>
      <c r="AD114">
        <v>1</v>
      </c>
      <c r="AE114">
        <v>0</v>
      </c>
      <c r="AF114" t="s">
        <v>5</v>
      </c>
      <c r="AG114">
        <v>5.0000000000000001E-3</v>
      </c>
      <c r="AH114">
        <v>2</v>
      </c>
      <c r="AI114">
        <v>47567765</v>
      </c>
      <c r="AJ114">
        <v>112</v>
      </c>
      <c r="AK114">
        <v>0</v>
      </c>
      <c r="AL114">
        <v>0</v>
      </c>
      <c r="AM114">
        <v>0</v>
      </c>
      <c r="AN114">
        <v>0</v>
      </c>
      <c r="AO114">
        <v>0</v>
      </c>
      <c r="AP114">
        <v>0</v>
      </c>
      <c r="AQ114">
        <v>0</v>
      </c>
      <c r="AR114">
        <v>0</v>
      </c>
    </row>
    <row r="115" spans="1:44" x14ac:dyDescent="0.2">
      <c r="A115">
        <f>ROW(Source!A378)</f>
        <v>378</v>
      </c>
      <c r="B115">
        <v>47539286</v>
      </c>
      <c r="C115">
        <v>47539282</v>
      </c>
      <c r="D115">
        <v>44457639</v>
      </c>
      <c r="E115">
        <v>52</v>
      </c>
      <c r="F115">
        <v>1</v>
      </c>
      <c r="G115">
        <v>1</v>
      </c>
      <c r="H115">
        <v>1</v>
      </c>
      <c r="I115" t="s">
        <v>552</v>
      </c>
      <c r="J115" t="s">
        <v>5</v>
      </c>
      <c r="K115" t="s">
        <v>553</v>
      </c>
      <c r="L115">
        <v>1191</v>
      </c>
      <c r="N115">
        <v>1013</v>
      </c>
      <c r="O115" t="s">
        <v>413</v>
      </c>
      <c r="P115" t="s">
        <v>413</v>
      </c>
      <c r="Q115">
        <v>1</v>
      </c>
      <c r="X115">
        <v>17.89</v>
      </c>
      <c r="Y115">
        <v>0</v>
      </c>
      <c r="Z115">
        <v>0</v>
      </c>
      <c r="AA115">
        <v>0</v>
      </c>
      <c r="AB115">
        <v>8.02</v>
      </c>
      <c r="AC115">
        <v>0</v>
      </c>
      <c r="AD115">
        <v>1</v>
      </c>
      <c r="AE115">
        <v>1</v>
      </c>
      <c r="AF115" t="s">
        <v>5</v>
      </c>
      <c r="AG115">
        <v>17.89</v>
      </c>
      <c r="AH115">
        <v>2</v>
      </c>
      <c r="AI115">
        <v>47539283</v>
      </c>
      <c r="AJ115">
        <v>114</v>
      </c>
      <c r="AK115">
        <v>0</v>
      </c>
      <c r="AL115">
        <v>0</v>
      </c>
      <c r="AM115">
        <v>0</v>
      </c>
      <c r="AN115">
        <v>0</v>
      </c>
      <c r="AO115">
        <v>0</v>
      </c>
      <c r="AP115">
        <v>0</v>
      </c>
      <c r="AQ115">
        <v>0</v>
      </c>
      <c r="AR115">
        <v>0</v>
      </c>
    </row>
    <row r="116" spans="1:44" x14ac:dyDescent="0.2">
      <c r="A116">
        <f>ROW(Source!A378)</f>
        <v>378</v>
      </c>
      <c r="B116">
        <v>47539287</v>
      </c>
      <c r="C116">
        <v>47539282</v>
      </c>
      <c r="D116">
        <v>44457864</v>
      </c>
      <c r="E116">
        <v>52</v>
      </c>
      <c r="F116">
        <v>1</v>
      </c>
      <c r="G116">
        <v>1</v>
      </c>
      <c r="H116">
        <v>1</v>
      </c>
      <c r="I116" t="s">
        <v>416</v>
      </c>
      <c r="J116" t="s">
        <v>5</v>
      </c>
      <c r="K116" t="s">
        <v>417</v>
      </c>
      <c r="L116">
        <v>1191</v>
      </c>
      <c r="N116">
        <v>1013</v>
      </c>
      <c r="O116" t="s">
        <v>413</v>
      </c>
      <c r="P116" t="s">
        <v>413</v>
      </c>
      <c r="Q116">
        <v>1</v>
      </c>
      <c r="X116">
        <v>0.08</v>
      </c>
      <c r="Y116">
        <v>0</v>
      </c>
      <c r="Z116">
        <v>0</v>
      </c>
      <c r="AA116">
        <v>0</v>
      </c>
      <c r="AB116">
        <v>0</v>
      </c>
      <c r="AC116">
        <v>0</v>
      </c>
      <c r="AD116">
        <v>1</v>
      </c>
      <c r="AE116">
        <v>2</v>
      </c>
      <c r="AF116" t="s">
        <v>5</v>
      </c>
      <c r="AG116">
        <v>0.08</v>
      </c>
      <c r="AH116">
        <v>2</v>
      </c>
      <c r="AI116">
        <v>47539284</v>
      </c>
      <c r="AJ116">
        <v>115</v>
      </c>
      <c r="AK116">
        <v>0</v>
      </c>
      <c r="AL116">
        <v>0</v>
      </c>
      <c r="AM116">
        <v>0</v>
      </c>
      <c r="AN116">
        <v>0</v>
      </c>
      <c r="AO116">
        <v>0</v>
      </c>
      <c r="AP116">
        <v>0</v>
      </c>
      <c r="AQ116">
        <v>0</v>
      </c>
      <c r="AR116">
        <v>0</v>
      </c>
    </row>
    <row r="117" spans="1:44" x14ac:dyDescent="0.2">
      <c r="A117">
        <f>ROW(Source!A378)</f>
        <v>378</v>
      </c>
      <c r="B117">
        <v>47539288</v>
      </c>
      <c r="C117">
        <v>47539282</v>
      </c>
      <c r="D117">
        <v>44674653</v>
      </c>
      <c r="E117">
        <v>1</v>
      </c>
      <c r="F117">
        <v>1</v>
      </c>
      <c r="G117">
        <v>1</v>
      </c>
      <c r="H117">
        <v>2</v>
      </c>
      <c r="I117" t="s">
        <v>418</v>
      </c>
      <c r="J117" t="s">
        <v>419</v>
      </c>
      <c r="K117" t="s">
        <v>420</v>
      </c>
      <c r="L117">
        <v>1368</v>
      </c>
      <c r="N117">
        <v>1011</v>
      </c>
      <c r="O117" t="s">
        <v>421</v>
      </c>
      <c r="P117" t="s">
        <v>421</v>
      </c>
      <c r="Q117">
        <v>1</v>
      </c>
      <c r="X117">
        <v>0.08</v>
      </c>
      <c r="Y117">
        <v>0</v>
      </c>
      <c r="Z117">
        <v>31.26</v>
      </c>
      <c r="AA117">
        <v>13.5</v>
      </c>
      <c r="AB117">
        <v>0</v>
      </c>
      <c r="AC117">
        <v>0</v>
      </c>
      <c r="AD117">
        <v>1</v>
      </c>
      <c r="AE117">
        <v>0</v>
      </c>
      <c r="AF117" t="s">
        <v>5</v>
      </c>
      <c r="AG117">
        <v>0.08</v>
      </c>
      <c r="AH117">
        <v>2</v>
      </c>
      <c r="AI117">
        <v>47539285</v>
      </c>
      <c r="AJ117">
        <v>116</v>
      </c>
      <c r="AK117">
        <v>0</v>
      </c>
      <c r="AL117">
        <v>0</v>
      </c>
      <c r="AM117">
        <v>0</v>
      </c>
      <c r="AN117">
        <v>0</v>
      </c>
      <c r="AO117">
        <v>0</v>
      </c>
      <c r="AP117">
        <v>0</v>
      </c>
      <c r="AQ117">
        <v>0</v>
      </c>
      <c r="AR117">
        <v>0</v>
      </c>
    </row>
    <row r="118" spans="1:44" x14ac:dyDescent="0.2">
      <c r="A118">
        <f>ROW(Source!A379)</f>
        <v>379</v>
      </c>
      <c r="B118">
        <v>47539299</v>
      </c>
      <c r="C118">
        <v>47539289</v>
      </c>
      <c r="D118">
        <v>44457715</v>
      </c>
      <c r="E118">
        <v>52</v>
      </c>
      <c r="F118">
        <v>1</v>
      </c>
      <c r="G118">
        <v>1</v>
      </c>
      <c r="H118">
        <v>1</v>
      </c>
      <c r="I118" t="s">
        <v>533</v>
      </c>
      <c r="J118" t="s">
        <v>5</v>
      </c>
      <c r="K118" t="s">
        <v>534</v>
      </c>
      <c r="L118">
        <v>1191</v>
      </c>
      <c r="N118">
        <v>1013</v>
      </c>
      <c r="O118" t="s">
        <v>413</v>
      </c>
      <c r="P118" t="s">
        <v>413</v>
      </c>
      <c r="Q118">
        <v>1</v>
      </c>
      <c r="X118">
        <v>68.239999999999995</v>
      </c>
      <c r="Y118">
        <v>0</v>
      </c>
      <c r="Z118">
        <v>0</v>
      </c>
      <c r="AA118">
        <v>0</v>
      </c>
      <c r="AB118">
        <v>9.92</v>
      </c>
      <c r="AC118">
        <v>0</v>
      </c>
      <c r="AD118">
        <v>1</v>
      </c>
      <c r="AE118">
        <v>1</v>
      </c>
      <c r="AF118" t="s">
        <v>5</v>
      </c>
      <c r="AG118">
        <v>68.239999999999995</v>
      </c>
      <c r="AH118">
        <v>2</v>
      </c>
      <c r="AI118">
        <v>47539290</v>
      </c>
      <c r="AJ118">
        <v>117</v>
      </c>
      <c r="AK118">
        <v>0</v>
      </c>
      <c r="AL118">
        <v>0</v>
      </c>
      <c r="AM118">
        <v>0</v>
      </c>
      <c r="AN118">
        <v>0</v>
      </c>
      <c r="AO118">
        <v>0</v>
      </c>
      <c r="AP118">
        <v>0</v>
      </c>
      <c r="AQ118">
        <v>0</v>
      </c>
      <c r="AR118">
        <v>0</v>
      </c>
    </row>
    <row r="119" spans="1:44" x14ac:dyDescent="0.2">
      <c r="A119">
        <f>ROW(Source!A379)</f>
        <v>379</v>
      </c>
      <c r="B119">
        <v>47539300</v>
      </c>
      <c r="C119">
        <v>47539289</v>
      </c>
      <c r="D119">
        <v>44457864</v>
      </c>
      <c r="E119">
        <v>52</v>
      </c>
      <c r="F119">
        <v>1</v>
      </c>
      <c r="G119">
        <v>1</v>
      </c>
      <c r="H119">
        <v>1</v>
      </c>
      <c r="I119" t="s">
        <v>416</v>
      </c>
      <c r="J119" t="s">
        <v>5</v>
      </c>
      <c r="K119" t="s">
        <v>417</v>
      </c>
      <c r="L119">
        <v>1191</v>
      </c>
      <c r="N119">
        <v>1013</v>
      </c>
      <c r="O119" t="s">
        <v>413</v>
      </c>
      <c r="P119" t="s">
        <v>413</v>
      </c>
      <c r="Q119">
        <v>1</v>
      </c>
      <c r="X119">
        <v>0.2</v>
      </c>
      <c r="Y119">
        <v>0</v>
      </c>
      <c r="Z119">
        <v>0</v>
      </c>
      <c r="AA119">
        <v>0</v>
      </c>
      <c r="AB119">
        <v>0</v>
      </c>
      <c r="AC119">
        <v>0</v>
      </c>
      <c r="AD119">
        <v>1</v>
      </c>
      <c r="AE119">
        <v>2</v>
      </c>
      <c r="AF119" t="s">
        <v>5</v>
      </c>
      <c r="AG119">
        <v>0.2</v>
      </c>
      <c r="AH119">
        <v>2</v>
      </c>
      <c r="AI119">
        <v>47539291</v>
      </c>
      <c r="AJ119">
        <v>118</v>
      </c>
      <c r="AK119">
        <v>0</v>
      </c>
      <c r="AL119">
        <v>0</v>
      </c>
      <c r="AM119">
        <v>0</v>
      </c>
      <c r="AN119">
        <v>0</v>
      </c>
      <c r="AO119">
        <v>0</v>
      </c>
      <c r="AP119">
        <v>0</v>
      </c>
      <c r="AQ119">
        <v>0</v>
      </c>
      <c r="AR119">
        <v>0</v>
      </c>
    </row>
    <row r="120" spans="1:44" x14ac:dyDescent="0.2">
      <c r="A120">
        <f>ROW(Source!A379)</f>
        <v>379</v>
      </c>
      <c r="B120">
        <v>47539301</v>
      </c>
      <c r="C120">
        <v>47539289</v>
      </c>
      <c r="D120">
        <v>44674406</v>
      </c>
      <c r="E120">
        <v>1</v>
      </c>
      <c r="F120">
        <v>1</v>
      </c>
      <c r="G120">
        <v>1</v>
      </c>
      <c r="H120">
        <v>2</v>
      </c>
      <c r="I120" t="s">
        <v>463</v>
      </c>
      <c r="J120" t="s">
        <v>464</v>
      </c>
      <c r="K120" t="s">
        <v>465</v>
      </c>
      <c r="L120">
        <v>1368</v>
      </c>
      <c r="N120">
        <v>1011</v>
      </c>
      <c r="O120" t="s">
        <v>421</v>
      </c>
      <c r="P120" t="s">
        <v>421</v>
      </c>
      <c r="Q120">
        <v>1</v>
      </c>
      <c r="X120">
        <v>0.1</v>
      </c>
      <c r="Y120">
        <v>0</v>
      </c>
      <c r="Z120">
        <v>115.4</v>
      </c>
      <c r="AA120">
        <v>13.5</v>
      </c>
      <c r="AB120">
        <v>0</v>
      </c>
      <c r="AC120">
        <v>0</v>
      </c>
      <c r="AD120">
        <v>1</v>
      </c>
      <c r="AE120">
        <v>0</v>
      </c>
      <c r="AF120" t="s">
        <v>5</v>
      </c>
      <c r="AG120">
        <v>0.1</v>
      </c>
      <c r="AH120">
        <v>2</v>
      </c>
      <c r="AI120">
        <v>47539292</v>
      </c>
      <c r="AJ120">
        <v>119</v>
      </c>
      <c r="AK120">
        <v>0</v>
      </c>
      <c r="AL120">
        <v>0</v>
      </c>
      <c r="AM120">
        <v>0</v>
      </c>
      <c r="AN120">
        <v>0</v>
      </c>
      <c r="AO120">
        <v>0</v>
      </c>
      <c r="AP120">
        <v>0</v>
      </c>
      <c r="AQ120">
        <v>0</v>
      </c>
      <c r="AR120">
        <v>0</v>
      </c>
    </row>
    <row r="121" spans="1:44" x14ac:dyDescent="0.2">
      <c r="A121">
        <f>ROW(Source!A379)</f>
        <v>379</v>
      </c>
      <c r="B121">
        <v>47539302</v>
      </c>
      <c r="C121">
        <v>47539289</v>
      </c>
      <c r="D121">
        <v>44675658</v>
      </c>
      <c r="E121">
        <v>1</v>
      </c>
      <c r="F121">
        <v>1</v>
      </c>
      <c r="G121">
        <v>1</v>
      </c>
      <c r="H121">
        <v>2</v>
      </c>
      <c r="I121" t="s">
        <v>434</v>
      </c>
      <c r="J121" t="s">
        <v>435</v>
      </c>
      <c r="K121" t="s">
        <v>436</v>
      </c>
      <c r="L121">
        <v>1368</v>
      </c>
      <c r="N121">
        <v>1011</v>
      </c>
      <c r="O121" t="s">
        <v>421</v>
      </c>
      <c r="P121" t="s">
        <v>421</v>
      </c>
      <c r="Q121">
        <v>1</v>
      </c>
      <c r="X121">
        <v>0.1</v>
      </c>
      <c r="Y121">
        <v>0</v>
      </c>
      <c r="Z121">
        <v>65.709999999999994</v>
      </c>
      <c r="AA121">
        <v>11.6</v>
      </c>
      <c r="AB121">
        <v>0</v>
      </c>
      <c r="AC121">
        <v>0</v>
      </c>
      <c r="AD121">
        <v>1</v>
      </c>
      <c r="AE121">
        <v>0</v>
      </c>
      <c r="AF121" t="s">
        <v>5</v>
      </c>
      <c r="AG121">
        <v>0.1</v>
      </c>
      <c r="AH121">
        <v>2</v>
      </c>
      <c r="AI121">
        <v>47539293</v>
      </c>
      <c r="AJ121">
        <v>120</v>
      </c>
      <c r="AK121">
        <v>0</v>
      </c>
      <c r="AL121">
        <v>0</v>
      </c>
      <c r="AM121">
        <v>0</v>
      </c>
      <c r="AN121">
        <v>0</v>
      </c>
      <c r="AO121">
        <v>0</v>
      </c>
      <c r="AP121">
        <v>0</v>
      </c>
      <c r="AQ121">
        <v>0</v>
      </c>
      <c r="AR121">
        <v>0</v>
      </c>
    </row>
    <row r="122" spans="1:44" x14ac:dyDescent="0.2">
      <c r="A122">
        <f>ROW(Source!A379)</f>
        <v>379</v>
      </c>
      <c r="B122">
        <v>47539303</v>
      </c>
      <c r="C122">
        <v>47539289</v>
      </c>
      <c r="D122">
        <v>44470682</v>
      </c>
      <c r="E122">
        <v>1</v>
      </c>
      <c r="F122">
        <v>1</v>
      </c>
      <c r="G122">
        <v>1</v>
      </c>
      <c r="H122">
        <v>3</v>
      </c>
      <c r="I122" t="s">
        <v>554</v>
      </c>
      <c r="J122" t="s">
        <v>555</v>
      </c>
      <c r="K122" t="s">
        <v>556</v>
      </c>
      <c r="L122">
        <v>1346</v>
      </c>
      <c r="N122">
        <v>1009</v>
      </c>
      <c r="O122" t="s">
        <v>184</v>
      </c>
      <c r="P122" t="s">
        <v>184</v>
      </c>
      <c r="Q122">
        <v>1</v>
      </c>
      <c r="X122">
        <v>0.31</v>
      </c>
      <c r="Y122">
        <v>30.4</v>
      </c>
      <c r="Z122">
        <v>0</v>
      </c>
      <c r="AA122">
        <v>0</v>
      </c>
      <c r="AB122">
        <v>0</v>
      </c>
      <c r="AC122">
        <v>0</v>
      </c>
      <c r="AD122">
        <v>1</v>
      </c>
      <c r="AE122">
        <v>0</v>
      </c>
      <c r="AF122" t="s">
        <v>5</v>
      </c>
      <c r="AG122">
        <v>0.31</v>
      </c>
      <c r="AH122">
        <v>2</v>
      </c>
      <c r="AI122">
        <v>47539294</v>
      </c>
      <c r="AJ122">
        <v>121</v>
      </c>
      <c r="AK122">
        <v>0</v>
      </c>
      <c r="AL122">
        <v>0</v>
      </c>
      <c r="AM122">
        <v>0</v>
      </c>
      <c r="AN122">
        <v>0</v>
      </c>
      <c r="AO122">
        <v>0</v>
      </c>
      <c r="AP122">
        <v>0</v>
      </c>
      <c r="AQ122">
        <v>0</v>
      </c>
      <c r="AR122">
        <v>0</v>
      </c>
    </row>
    <row r="123" spans="1:44" x14ac:dyDescent="0.2">
      <c r="A123">
        <f>ROW(Source!A379)</f>
        <v>379</v>
      </c>
      <c r="B123">
        <v>47539304</v>
      </c>
      <c r="C123">
        <v>47539289</v>
      </c>
      <c r="D123">
        <v>44473892</v>
      </c>
      <c r="E123">
        <v>1</v>
      </c>
      <c r="F123">
        <v>1</v>
      </c>
      <c r="G123">
        <v>1</v>
      </c>
      <c r="H123">
        <v>3</v>
      </c>
      <c r="I123" t="s">
        <v>557</v>
      </c>
      <c r="J123" t="s">
        <v>558</v>
      </c>
      <c r="K123" t="s">
        <v>559</v>
      </c>
      <c r="L123">
        <v>1348</v>
      </c>
      <c r="N123">
        <v>1009</v>
      </c>
      <c r="O123" t="s">
        <v>28</v>
      </c>
      <c r="P123" t="s">
        <v>28</v>
      </c>
      <c r="Q123">
        <v>1000</v>
      </c>
      <c r="X123">
        <v>3.0599999999999998E-3</v>
      </c>
      <c r="Y123">
        <v>12430</v>
      </c>
      <c r="Z123">
        <v>0</v>
      </c>
      <c r="AA123">
        <v>0</v>
      </c>
      <c r="AB123">
        <v>0</v>
      </c>
      <c r="AC123">
        <v>0</v>
      </c>
      <c r="AD123">
        <v>1</v>
      </c>
      <c r="AE123">
        <v>0</v>
      </c>
      <c r="AF123" t="s">
        <v>5</v>
      </c>
      <c r="AG123">
        <v>3.0599999999999998E-3</v>
      </c>
      <c r="AH123">
        <v>2</v>
      </c>
      <c r="AI123">
        <v>47539295</v>
      </c>
      <c r="AJ123">
        <v>122</v>
      </c>
      <c r="AK123">
        <v>0</v>
      </c>
      <c r="AL123">
        <v>0</v>
      </c>
      <c r="AM123">
        <v>0</v>
      </c>
      <c r="AN123">
        <v>0</v>
      </c>
      <c r="AO123">
        <v>0</v>
      </c>
      <c r="AP123">
        <v>0</v>
      </c>
      <c r="AQ123">
        <v>0</v>
      </c>
      <c r="AR123">
        <v>0</v>
      </c>
    </row>
    <row r="124" spans="1:44" x14ac:dyDescent="0.2">
      <c r="A124">
        <f>ROW(Source!A379)</f>
        <v>379</v>
      </c>
      <c r="B124">
        <v>47539305</v>
      </c>
      <c r="C124">
        <v>47539289</v>
      </c>
      <c r="D124">
        <v>44474112</v>
      </c>
      <c r="E124">
        <v>1</v>
      </c>
      <c r="F124">
        <v>1</v>
      </c>
      <c r="G124">
        <v>1</v>
      </c>
      <c r="H124">
        <v>3</v>
      </c>
      <c r="I124" t="s">
        <v>560</v>
      </c>
      <c r="J124" t="s">
        <v>561</v>
      </c>
      <c r="K124" t="s">
        <v>562</v>
      </c>
      <c r="L124">
        <v>1425</v>
      </c>
      <c r="N124">
        <v>1013</v>
      </c>
      <c r="O124" t="s">
        <v>101</v>
      </c>
      <c r="P124" t="s">
        <v>101</v>
      </c>
      <c r="Q124">
        <v>1</v>
      </c>
      <c r="X124">
        <v>4.08</v>
      </c>
      <c r="Y124">
        <v>86</v>
      </c>
      <c r="Z124">
        <v>0</v>
      </c>
      <c r="AA124">
        <v>0</v>
      </c>
      <c r="AB124">
        <v>0</v>
      </c>
      <c r="AC124">
        <v>0</v>
      </c>
      <c r="AD124">
        <v>1</v>
      </c>
      <c r="AE124">
        <v>0</v>
      </c>
      <c r="AF124" t="s">
        <v>5</v>
      </c>
      <c r="AG124">
        <v>4.08</v>
      </c>
      <c r="AH124">
        <v>2</v>
      </c>
      <c r="AI124">
        <v>47539296</v>
      </c>
      <c r="AJ124">
        <v>123</v>
      </c>
      <c r="AK124">
        <v>0</v>
      </c>
      <c r="AL124">
        <v>0</v>
      </c>
      <c r="AM124">
        <v>0</v>
      </c>
      <c r="AN124">
        <v>0</v>
      </c>
      <c r="AO124">
        <v>0</v>
      </c>
      <c r="AP124">
        <v>0</v>
      </c>
      <c r="AQ124">
        <v>0</v>
      </c>
      <c r="AR124">
        <v>0</v>
      </c>
    </row>
    <row r="125" spans="1:44" x14ac:dyDescent="0.2">
      <c r="A125">
        <f>ROW(Source!A379)</f>
        <v>379</v>
      </c>
      <c r="B125">
        <v>47539306</v>
      </c>
      <c r="C125">
        <v>47539289</v>
      </c>
      <c r="D125">
        <v>44462197</v>
      </c>
      <c r="E125">
        <v>52</v>
      </c>
      <c r="F125">
        <v>1</v>
      </c>
      <c r="G125">
        <v>1</v>
      </c>
      <c r="H125">
        <v>3</v>
      </c>
      <c r="I125" t="s">
        <v>563</v>
      </c>
      <c r="J125" t="s">
        <v>5</v>
      </c>
      <c r="K125" t="s">
        <v>564</v>
      </c>
      <c r="L125">
        <v>1374</v>
      </c>
      <c r="N125">
        <v>1013</v>
      </c>
      <c r="O125" t="s">
        <v>565</v>
      </c>
      <c r="P125" t="s">
        <v>565</v>
      </c>
      <c r="Q125">
        <v>1</v>
      </c>
      <c r="X125">
        <v>13.54</v>
      </c>
      <c r="Y125">
        <v>1</v>
      </c>
      <c r="Z125">
        <v>0</v>
      </c>
      <c r="AA125">
        <v>0</v>
      </c>
      <c r="AB125">
        <v>0</v>
      </c>
      <c r="AC125">
        <v>0</v>
      </c>
      <c r="AD125">
        <v>1</v>
      </c>
      <c r="AE125">
        <v>0</v>
      </c>
      <c r="AF125" t="s">
        <v>5</v>
      </c>
      <c r="AG125">
        <v>13.54</v>
      </c>
      <c r="AH125">
        <v>2</v>
      </c>
      <c r="AI125">
        <v>47539297</v>
      </c>
      <c r="AJ125">
        <v>125</v>
      </c>
      <c r="AK125">
        <v>0</v>
      </c>
      <c r="AL125">
        <v>0</v>
      </c>
      <c r="AM125">
        <v>0</v>
      </c>
      <c r="AN125">
        <v>0</v>
      </c>
      <c r="AO125">
        <v>0</v>
      </c>
      <c r="AP125">
        <v>0</v>
      </c>
      <c r="AQ125">
        <v>0</v>
      </c>
      <c r="AR125">
        <v>0</v>
      </c>
    </row>
    <row r="126" spans="1:44" x14ac:dyDescent="0.2">
      <c r="A126">
        <f>ROW(Source!A382)</f>
        <v>382</v>
      </c>
      <c r="B126">
        <v>47539316</v>
      </c>
      <c r="C126">
        <v>47539308</v>
      </c>
      <c r="D126">
        <v>44457715</v>
      </c>
      <c r="E126">
        <v>52</v>
      </c>
      <c r="F126">
        <v>1</v>
      </c>
      <c r="G126">
        <v>1</v>
      </c>
      <c r="H126">
        <v>1</v>
      </c>
      <c r="I126" t="s">
        <v>533</v>
      </c>
      <c r="J126" t="s">
        <v>5</v>
      </c>
      <c r="K126" t="s">
        <v>534</v>
      </c>
      <c r="L126">
        <v>1191</v>
      </c>
      <c r="N126">
        <v>1013</v>
      </c>
      <c r="O126" t="s">
        <v>413</v>
      </c>
      <c r="P126" t="s">
        <v>413</v>
      </c>
      <c r="Q126">
        <v>1</v>
      </c>
      <c r="X126">
        <v>94.4</v>
      </c>
      <c r="Y126">
        <v>0</v>
      </c>
      <c r="Z126">
        <v>0</v>
      </c>
      <c r="AA126">
        <v>0</v>
      </c>
      <c r="AB126">
        <v>9.92</v>
      </c>
      <c r="AC126">
        <v>0</v>
      </c>
      <c r="AD126">
        <v>1</v>
      </c>
      <c r="AE126">
        <v>1</v>
      </c>
      <c r="AF126" t="s">
        <v>5</v>
      </c>
      <c r="AG126">
        <v>94.4</v>
      </c>
      <c r="AH126">
        <v>2</v>
      </c>
      <c r="AI126">
        <v>47539309</v>
      </c>
      <c r="AJ126">
        <v>127</v>
      </c>
      <c r="AK126">
        <v>0</v>
      </c>
      <c r="AL126">
        <v>0</v>
      </c>
      <c r="AM126">
        <v>0</v>
      </c>
      <c r="AN126">
        <v>0</v>
      </c>
      <c r="AO126">
        <v>0</v>
      </c>
      <c r="AP126">
        <v>0</v>
      </c>
      <c r="AQ126">
        <v>0</v>
      </c>
      <c r="AR126">
        <v>0</v>
      </c>
    </row>
    <row r="127" spans="1:44" x14ac:dyDescent="0.2">
      <c r="A127">
        <f>ROW(Source!A382)</f>
        <v>382</v>
      </c>
      <c r="B127">
        <v>47539317</v>
      </c>
      <c r="C127">
        <v>47539308</v>
      </c>
      <c r="D127">
        <v>44457864</v>
      </c>
      <c r="E127">
        <v>52</v>
      </c>
      <c r="F127">
        <v>1</v>
      </c>
      <c r="G127">
        <v>1</v>
      </c>
      <c r="H127">
        <v>1</v>
      </c>
      <c r="I127" t="s">
        <v>416</v>
      </c>
      <c r="J127" t="s">
        <v>5</v>
      </c>
      <c r="K127" t="s">
        <v>417</v>
      </c>
      <c r="L127">
        <v>1191</v>
      </c>
      <c r="N127">
        <v>1013</v>
      </c>
      <c r="O127" t="s">
        <v>413</v>
      </c>
      <c r="P127" t="s">
        <v>413</v>
      </c>
      <c r="Q127">
        <v>1</v>
      </c>
      <c r="X127">
        <v>0.4</v>
      </c>
      <c r="Y127">
        <v>0</v>
      </c>
      <c r="Z127">
        <v>0</v>
      </c>
      <c r="AA127">
        <v>0</v>
      </c>
      <c r="AB127">
        <v>0</v>
      </c>
      <c r="AC127">
        <v>0</v>
      </c>
      <c r="AD127">
        <v>1</v>
      </c>
      <c r="AE127">
        <v>2</v>
      </c>
      <c r="AF127" t="s">
        <v>5</v>
      </c>
      <c r="AG127">
        <v>0.4</v>
      </c>
      <c r="AH127">
        <v>2</v>
      </c>
      <c r="AI127">
        <v>47539310</v>
      </c>
      <c r="AJ127">
        <v>128</v>
      </c>
      <c r="AK127">
        <v>0</v>
      </c>
      <c r="AL127">
        <v>0</v>
      </c>
      <c r="AM127">
        <v>0</v>
      </c>
      <c r="AN127">
        <v>0</v>
      </c>
      <c r="AO127">
        <v>0</v>
      </c>
      <c r="AP127">
        <v>0</v>
      </c>
      <c r="AQ127">
        <v>0</v>
      </c>
      <c r="AR127">
        <v>0</v>
      </c>
    </row>
    <row r="128" spans="1:44" x14ac:dyDescent="0.2">
      <c r="A128">
        <f>ROW(Source!A382)</f>
        <v>382</v>
      </c>
      <c r="B128">
        <v>47539318</v>
      </c>
      <c r="C128">
        <v>47539308</v>
      </c>
      <c r="D128">
        <v>44674406</v>
      </c>
      <c r="E128">
        <v>1</v>
      </c>
      <c r="F128">
        <v>1</v>
      </c>
      <c r="G128">
        <v>1</v>
      </c>
      <c r="H128">
        <v>2</v>
      </c>
      <c r="I128" t="s">
        <v>463</v>
      </c>
      <c r="J128" t="s">
        <v>464</v>
      </c>
      <c r="K128" t="s">
        <v>465</v>
      </c>
      <c r="L128">
        <v>1368</v>
      </c>
      <c r="N128">
        <v>1011</v>
      </c>
      <c r="O128" t="s">
        <v>421</v>
      </c>
      <c r="P128" t="s">
        <v>421</v>
      </c>
      <c r="Q128">
        <v>1</v>
      </c>
      <c r="X128">
        <v>0.2</v>
      </c>
      <c r="Y128">
        <v>0</v>
      </c>
      <c r="Z128">
        <v>115.4</v>
      </c>
      <c r="AA128">
        <v>13.5</v>
      </c>
      <c r="AB128">
        <v>0</v>
      </c>
      <c r="AC128">
        <v>0</v>
      </c>
      <c r="AD128">
        <v>1</v>
      </c>
      <c r="AE128">
        <v>0</v>
      </c>
      <c r="AF128" t="s">
        <v>5</v>
      </c>
      <c r="AG128">
        <v>0.2</v>
      </c>
      <c r="AH128">
        <v>2</v>
      </c>
      <c r="AI128">
        <v>47539311</v>
      </c>
      <c r="AJ128">
        <v>129</v>
      </c>
      <c r="AK128">
        <v>0</v>
      </c>
      <c r="AL128">
        <v>0</v>
      </c>
      <c r="AM128">
        <v>0</v>
      </c>
      <c r="AN128">
        <v>0</v>
      </c>
      <c r="AO128">
        <v>0</v>
      </c>
      <c r="AP128">
        <v>0</v>
      </c>
      <c r="AQ128">
        <v>0</v>
      </c>
      <c r="AR128">
        <v>0</v>
      </c>
    </row>
    <row r="129" spans="1:44" x14ac:dyDescent="0.2">
      <c r="A129">
        <f>ROW(Source!A382)</f>
        <v>382</v>
      </c>
      <c r="B129">
        <v>47539319</v>
      </c>
      <c r="C129">
        <v>47539308</v>
      </c>
      <c r="D129">
        <v>44675658</v>
      </c>
      <c r="E129">
        <v>1</v>
      </c>
      <c r="F129">
        <v>1</v>
      </c>
      <c r="G129">
        <v>1</v>
      </c>
      <c r="H129">
        <v>2</v>
      </c>
      <c r="I129" t="s">
        <v>434</v>
      </c>
      <c r="J129" t="s">
        <v>435</v>
      </c>
      <c r="K129" t="s">
        <v>436</v>
      </c>
      <c r="L129">
        <v>1368</v>
      </c>
      <c r="N129">
        <v>1011</v>
      </c>
      <c r="O129" t="s">
        <v>421</v>
      </c>
      <c r="P129" t="s">
        <v>421</v>
      </c>
      <c r="Q129">
        <v>1</v>
      </c>
      <c r="X129">
        <v>0.2</v>
      </c>
      <c r="Y129">
        <v>0</v>
      </c>
      <c r="Z129">
        <v>65.709999999999994</v>
      </c>
      <c r="AA129">
        <v>11.6</v>
      </c>
      <c r="AB129">
        <v>0</v>
      </c>
      <c r="AC129">
        <v>0</v>
      </c>
      <c r="AD129">
        <v>1</v>
      </c>
      <c r="AE129">
        <v>0</v>
      </c>
      <c r="AF129" t="s">
        <v>5</v>
      </c>
      <c r="AG129">
        <v>0.2</v>
      </c>
      <c r="AH129">
        <v>2</v>
      </c>
      <c r="AI129">
        <v>47539312</v>
      </c>
      <c r="AJ129">
        <v>130</v>
      </c>
      <c r="AK129">
        <v>0</v>
      </c>
      <c r="AL129">
        <v>0</v>
      </c>
      <c r="AM129">
        <v>0</v>
      </c>
      <c r="AN129">
        <v>0</v>
      </c>
      <c r="AO129">
        <v>0</v>
      </c>
      <c r="AP129">
        <v>0</v>
      </c>
      <c r="AQ129">
        <v>0</v>
      </c>
      <c r="AR129">
        <v>0</v>
      </c>
    </row>
    <row r="130" spans="1:44" x14ac:dyDescent="0.2">
      <c r="A130">
        <f>ROW(Source!A382)</f>
        <v>382</v>
      </c>
      <c r="B130">
        <v>47539320</v>
      </c>
      <c r="C130">
        <v>47539308</v>
      </c>
      <c r="D130">
        <v>44554748</v>
      </c>
      <c r="E130">
        <v>1</v>
      </c>
      <c r="F130">
        <v>1</v>
      </c>
      <c r="G130">
        <v>1</v>
      </c>
      <c r="H130">
        <v>3</v>
      </c>
      <c r="I130" t="s">
        <v>566</v>
      </c>
      <c r="J130" t="s">
        <v>567</v>
      </c>
      <c r="K130" t="s">
        <v>568</v>
      </c>
      <c r="L130">
        <v>1425</v>
      </c>
      <c r="N130">
        <v>1013</v>
      </c>
      <c r="O130" t="s">
        <v>101</v>
      </c>
      <c r="P130" t="s">
        <v>101</v>
      </c>
      <c r="Q130">
        <v>1</v>
      </c>
      <c r="X130">
        <v>1.02</v>
      </c>
      <c r="Y130">
        <v>100</v>
      </c>
      <c r="Z130">
        <v>0</v>
      </c>
      <c r="AA130">
        <v>0</v>
      </c>
      <c r="AB130">
        <v>0</v>
      </c>
      <c r="AC130">
        <v>0</v>
      </c>
      <c r="AD130">
        <v>1</v>
      </c>
      <c r="AE130">
        <v>0</v>
      </c>
      <c r="AF130" t="s">
        <v>5</v>
      </c>
      <c r="AG130">
        <v>1.02</v>
      </c>
      <c r="AH130">
        <v>2</v>
      </c>
      <c r="AI130">
        <v>47539313</v>
      </c>
      <c r="AJ130">
        <v>131</v>
      </c>
      <c r="AK130">
        <v>0</v>
      </c>
      <c r="AL130">
        <v>0</v>
      </c>
      <c r="AM130">
        <v>0</v>
      </c>
      <c r="AN130">
        <v>0</v>
      </c>
      <c r="AO130">
        <v>0</v>
      </c>
      <c r="AP130">
        <v>0</v>
      </c>
      <c r="AQ130">
        <v>0</v>
      </c>
      <c r="AR130">
        <v>0</v>
      </c>
    </row>
    <row r="131" spans="1:44" x14ac:dyDescent="0.2">
      <c r="A131">
        <f>ROW(Source!A382)</f>
        <v>382</v>
      </c>
      <c r="B131">
        <v>47539321</v>
      </c>
      <c r="C131">
        <v>47539308</v>
      </c>
      <c r="D131">
        <v>44462197</v>
      </c>
      <c r="E131">
        <v>52</v>
      </c>
      <c r="F131">
        <v>1</v>
      </c>
      <c r="G131">
        <v>1</v>
      </c>
      <c r="H131">
        <v>3</v>
      </c>
      <c r="I131" t="s">
        <v>563</v>
      </c>
      <c r="J131" t="s">
        <v>5</v>
      </c>
      <c r="K131" t="s">
        <v>564</v>
      </c>
      <c r="L131">
        <v>1374</v>
      </c>
      <c r="N131">
        <v>1013</v>
      </c>
      <c r="O131" t="s">
        <v>565</v>
      </c>
      <c r="P131" t="s">
        <v>565</v>
      </c>
      <c r="Q131">
        <v>1</v>
      </c>
      <c r="X131">
        <v>18.73</v>
      </c>
      <c r="Y131">
        <v>1</v>
      </c>
      <c r="Z131">
        <v>0</v>
      </c>
      <c r="AA131">
        <v>0</v>
      </c>
      <c r="AB131">
        <v>0</v>
      </c>
      <c r="AC131">
        <v>0</v>
      </c>
      <c r="AD131">
        <v>1</v>
      </c>
      <c r="AE131">
        <v>0</v>
      </c>
      <c r="AF131" t="s">
        <v>5</v>
      </c>
      <c r="AG131">
        <v>18.73</v>
      </c>
      <c r="AH131">
        <v>2</v>
      </c>
      <c r="AI131">
        <v>47539314</v>
      </c>
      <c r="AJ131">
        <v>132</v>
      </c>
      <c r="AK131">
        <v>0</v>
      </c>
      <c r="AL131">
        <v>0</v>
      </c>
      <c r="AM131">
        <v>0</v>
      </c>
      <c r="AN131">
        <v>0</v>
      </c>
      <c r="AO131">
        <v>0</v>
      </c>
      <c r="AP131">
        <v>0</v>
      </c>
      <c r="AQ131">
        <v>0</v>
      </c>
      <c r="AR131">
        <v>0</v>
      </c>
    </row>
    <row r="132" spans="1:44" x14ac:dyDescent="0.2">
      <c r="A132">
        <f>ROW(Source!A384)</f>
        <v>384</v>
      </c>
      <c r="B132">
        <v>47567793</v>
      </c>
      <c r="C132">
        <v>47567781</v>
      </c>
      <c r="D132">
        <v>37070495</v>
      </c>
      <c r="E132">
        <v>52</v>
      </c>
      <c r="F132">
        <v>1</v>
      </c>
      <c r="G132">
        <v>1</v>
      </c>
      <c r="H132">
        <v>1</v>
      </c>
      <c r="I132" t="s">
        <v>499</v>
      </c>
      <c r="J132" t="s">
        <v>5</v>
      </c>
      <c r="K132" t="s">
        <v>500</v>
      </c>
      <c r="L132">
        <v>1191</v>
      </c>
      <c r="N132">
        <v>1013</v>
      </c>
      <c r="O132" t="s">
        <v>413</v>
      </c>
      <c r="P132" t="s">
        <v>413</v>
      </c>
      <c r="Q132">
        <v>1</v>
      </c>
      <c r="X132">
        <v>7.5</v>
      </c>
      <c r="Y132">
        <v>0</v>
      </c>
      <c r="Z132">
        <v>0</v>
      </c>
      <c r="AA132">
        <v>0</v>
      </c>
      <c r="AB132">
        <v>8.74</v>
      </c>
      <c r="AC132">
        <v>0</v>
      </c>
      <c r="AD132">
        <v>1</v>
      </c>
      <c r="AE132">
        <v>1</v>
      </c>
      <c r="AF132" t="s">
        <v>128</v>
      </c>
      <c r="AG132">
        <v>8.625</v>
      </c>
      <c r="AH132">
        <v>2</v>
      </c>
      <c r="AI132">
        <v>47567782</v>
      </c>
      <c r="AJ132">
        <v>134</v>
      </c>
      <c r="AK132">
        <v>0</v>
      </c>
      <c r="AL132">
        <v>0</v>
      </c>
      <c r="AM132">
        <v>0</v>
      </c>
      <c r="AN132">
        <v>0</v>
      </c>
      <c r="AO132">
        <v>0</v>
      </c>
      <c r="AP132">
        <v>0</v>
      </c>
      <c r="AQ132">
        <v>0</v>
      </c>
      <c r="AR132">
        <v>0</v>
      </c>
    </row>
    <row r="133" spans="1:44" x14ac:dyDescent="0.2">
      <c r="A133">
        <f>ROW(Source!A384)</f>
        <v>384</v>
      </c>
      <c r="B133">
        <v>47567794</v>
      </c>
      <c r="C133">
        <v>47567781</v>
      </c>
      <c r="D133">
        <v>37064876</v>
      </c>
      <c r="E133">
        <v>52</v>
      </c>
      <c r="F133">
        <v>1</v>
      </c>
      <c r="G133">
        <v>1</v>
      </c>
      <c r="H133">
        <v>1</v>
      </c>
      <c r="I133" t="s">
        <v>416</v>
      </c>
      <c r="J133" t="s">
        <v>5</v>
      </c>
      <c r="K133" t="s">
        <v>417</v>
      </c>
      <c r="L133">
        <v>1191</v>
      </c>
      <c r="N133">
        <v>1013</v>
      </c>
      <c r="O133" t="s">
        <v>413</v>
      </c>
      <c r="P133" t="s">
        <v>413</v>
      </c>
      <c r="Q133">
        <v>1</v>
      </c>
      <c r="X133">
        <v>0.13</v>
      </c>
      <c r="Y133">
        <v>0</v>
      </c>
      <c r="Z133">
        <v>0</v>
      </c>
      <c r="AA133">
        <v>0</v>
      </c>
      <c r="AB133">
        <v>0</v>
      </c>
      <c r="AC133">
        <v>0</v>
      </c>
      <c r="AD133">
        <v>1</v>
      </c>
      <c r="AE133">
        <v>2</v>
      </c>
      <c r="AF133" t="s">
        <v>127</v>
      </c>
      <c r="AG133">
        <v>0.16250000000000001</v>
      </c>
      <c r="AH133">
        <v>2</v>
      </c>
      <c r="AI133">
        <v>47567783</v>
      </c>
      <c r="AJ133">
        <v>135</v>
      </c>
      <c r="AK133">
        <v>0</v>
      </c>
      <c r="AL133">
        <v>0</v>
      </c>
      <c r="AM133">
        <v>0</v>
      </c>
      <c r="AN133">
        <v>0</v>
      </c>
      <c r="AO133">
        <v>0</v>
      </c>
      <c r="AP133">
        <v>0</v>
      </c>
      <c r="AQ133">
        <v>0</v>
      </c>
      <c r="AR133">
        <v>0</v>
      </c>
    </row>
    <row r="134" spans="1:44" x14ac:dyDescent="0.2">
      <c r="A134">
        <f>ROW(Source!A384)</f>
        <v>384</v>
      </c>
      <c r="B134">
        <v>47567795</v>
      </c>
      <c r="C134">
        <v>47567781</v>
      </c>
      <c r="D134">
        <v>44674406</v>
      </c>
      <c r="E134">
        <v>1</v>
      </c>
      <c r="F134">
        <v>1</v>
      </c>
      <c r="G134">
        <v>1</v>
      </c>
      <c r="H134">
        <v>2</v>
      </c>
      <c r="I134" t="s">
        <v>463</v>
      </c>
      <c r="J134" t="s">
        <v>464</v>
      </c>
      <c r="K134" t="s">
        <v>465</v>
      </c>
      <c r="L134">
        <v>1368</v>
      </c>
      <c r="N134">
        <v>1011</v>
      </c>
      <c r="O134" t="s">
        <v>421</v>
      </c>
      <c r="P134" t="s">
        <v>421</v>
      </c>
      <c r="Q134">
        <v>1</v>
      </c>
      <c r="X134">
        <v>0.05</v>
      </c>
      <c r="Y134">
        <v>0</v>
      </c>
      <c r="Z134">
        <v>115.4</v>
      </c>
      <c r="AA134">
        <v>13.5</v>
      </c>
      <c r="AB134">
        <v>0</v>
      </c>
      <c r="AC134">
        <v>0</v>
      </c>
      <c r="AD134">
        <v>1</v>
      </c>
      <c r="AE134">
        <v>0</v>
      </c>
      <c r="AF134" t="s">
        <v>127</v>
      </c>
      <c r="AG134">
        <v>6.25E-2</v>
      </c>
      <c r="AH134">
        <v>2</v>
      </c>
      <c r="AI134">
        <v>47567784</v>
      </c>
      <c r="AJ134">
        <v>136</v>
      </c>
      <c r="AK134">
        <v>0</v>
      </c>
      <c r="AL134">
        <v>0</v>
      </c>
      <c r="AM134">
        <v>0</v>
      </c>
      <c r="AN134">
        <v>0</v>
      </c>
      <c r="AO134">
        <v>0</v>
      </c>
      <c r="AP134">
        <v>0</v>
      </c>
      <c r="AQ134">
        <v>0</v>
      </c>
      <c r="AR134">
        <v>0</v>
      </c>
    </row>
    <row r="135" spans="1:44" x14ac:dyDescent="0.2">
      <c r="A135">
        <f>ROW(Source!A384)</f>
        <v>384</v>
      </c>
      <c r="B135">
        <v>47567796</v>
      </c>
      <c r="C135">
        <v>47567781</v>
      </c>
      <c r="D135">
        <v>44674559</v>
      </c>
      <c r="E135">
        <v>1</v>
      </c>
      <c r="F135">
        <v>1</v>
      </c>
      <c r="G135">
        <v>1</v>
      </c>
      <c r="H135">
        <v>2</v>
      </c>
      <c r="I135" t="s">
        <v>569</v>
      </c>
      <c r="J135" t="s">
        <v>570</v>
      </c>
      <c r="K135" t="s">
        <v>571</v>
      </c>
      <c r="L135">
        <v>1368</v>
      </c>
      <c r="N135">
        <v>1011</v>
      </c>
      <c r="O135" t="s">
        <v>421</v>
      </c>
      <c r="P135" t="s">
        <v>421</v>
      </c>
      <c r="Q135">
        <v>1</v>
      </c>
      <c r="X135">
        <v>1.87</v>
      </c>
      <c r="Y135">
        <v>0</v>
      </c>
      <c r="Z135">
        <v>3.12</v>
      </c>
      <c r="AA135">
        <v>0</v>
      </c>
      <c r="AB135">
        <v>0</v>
      </c>
      <c r="AC135">
        <v>0</v>
      </c>
      <c r="AD135">
        <v>1</v>
      </c>
      <c r="AE135">
        <v>0</v>
      </c>
      <c r="AF135" t="s">
        <v>127</v>
      </c>
      <c r="AG135">
        <v>2.3375000000000004</v>
      </c>
      <c r="AH135">
        <v>2</v>
      </c>
      <c r="AI135">
        <v>47567785</v>
      </c>
      <c r="AJ135">
        <v>137</v>
      </c>
      <c r="AK135">
        <v>0</v>
      </c>
      <c r="AL135">
        <v>0</v>
      </c>
      <c r="AM135">
        <v>0</v>
      </c>
      <c r="AN135">
        <v>0</v>
      </c>
      <c r="AO135">
        <v>0</v>
      </c>
      <c r="AP135">
        <v>0</v>
      </c>
      <c r="AQ135">
        <v>0</v>
      </c>
      <c r="AR135">
        <v>0</v>
      </c>
    </row>
    <row r="136" spans="1:44" x14ac:dyDescent="0.2">
      <c r="A136">
        <f>ROW(Source!A384)</f>
        <v>384</v>
      </c>
      <c r="B136">
        <v>47567797</v>
      </c>
      <c r="C136">
        <v>47567781</v>
      </c>
      <c r="D136">
        <v>44675658</v>
      </c>
      <c r="E136">
        <v>1</v>
      </c>
      <c r="F136">
        <v>1</v>
      </c>
      <c r="G136">
        <v>1</v>
      </c>
      <c r="H136">
        <v>2</v>
      </c>
      <c r="I136" t="s">
        <v>434</v>
      </c>
      <c r="J136" t="s">
        <v>435</v>
      </c>
      <c r="K136" t="s">
        <v>436</v>
      </c>
      <c r="L136">
        <v>1368</v>
      </c>
      <c r="N136">
        <v>1011</v>
      </c>
      <c r="O136" t="s">
        <v>421</v>
      </c>
      <c r="P136" t="s">
        <v>421</v>
      </c>
      <c r="Q136">
        <v>1</v>
      </c>
      <c r="X136">
        <v>0.08</v>
      </c>
      <c r="Y136">
        <v>0</v>
      </c>
      <c r="Z136">
        <v>65.709999999999994</v>
      </c>
      <c r="AA136">
        <v>11.6</v>
      </c>
      <c r="AB136">
        <v>0</v>
      </c>
      <c r="AC136">
        <v>0</v>
      </c>
      <c r="AD136">
        <v>1</v>
      </c>
      <c r="AE136">
        <v>0</v>
      </c>
      <c r="AF136" t="s">
        <v>127</v>
      </c>
      <c r="AG136">
        <v>0.1</v>
      </c>
      <c r="AH136">
        <v>2</v>
      </c>
      <c r="AI136">
        <v>47567786</v>
      </c>
      <c r="AJ136">
        <v>138</v>
      </c>
      <c r="AK136">
        <v>0</v>
      </c>
      <c r="AL136">
        <v>0</v>
      </c>
      <c r="AM136">
        <v>0</v>
      </c>
      <c r="AN136">
        <v>0</v>
      </c>
      <c r="AO136">
        <v>0</v>
      </c>
      <c r="AP136">
        <v>0</v>
      </c>
      <c r="AQ136">
        <v>0</v>
      </c>
      <c r="AR136">
        <v>0</v>
      </c>
    </row>
    <row r="137" spans="1:44" x14ac:dyDescent="0.2">
      <c r="A137">
        <f>ROW(Source!A384)</f>
        <v>384</v>
      </c>
      <c r="B137">
        <v>47567798</v>
      </c>
      <c r="C137">
        <v>47567781</v>
      </c>
      <c r="D137">
        <v>44675947</v>
      </c>
      <c r="E137">
        <v>1</v>
      </c>
      <c r="F137">
        <v>1</v>
      </c>
      <c r="G137">
        <v>1</v>
      </c>
      <c r="H137">
        <v>2</v>
      </c>
      <c r="I137" t="s">
        <v>437</v>
      </c>
      <c r="J137" t="s">
        <v>438</v>
      </c>
      <c r="K137" t="s">
        <v>439</v>
      </c>
      <c r="L137">
        <v>1368</v>
      </c>
      <c r="N137">
        <v>1011</v>
      </c>
      <c r="O137" t="s">
        <v>421</v>
      </c>
      <c r="P137" t="s">
        <v>421</v>
      </c>
      <c r="Q137">
        <v>1</v>
      </c>
      <c r="X137">
        <v>0.92</v>
      </c>
      <c r="Y137">
        <v>0</v>
      </c>
      <c r="Z137">
        <v>8.1</v>
      </c>
      <c r="AA137">
        <v>0</v>
      </c>
      <c r="AB137">
        <v>0</v>
      </c>
      <c r="AC137">
        <v>0</v>
      </c>
      <c r="AD137">
        <v>1</v>
      </c>
      <c r="AE137">
        <v>0</v>
      </c>
      <c r="AF137" t="s">
        <v>127</v>
      </c>
      <c r="AG137">
        <v>1.1500000000000001</v>
      </c>
      <c r="AH137">
        <v>2</v>
      </c>
      <c r="AI137">
        <v>47567787</v>
      </c>
      <c r="AJ137">
        <v>139</v>
      </c>
      <c r="AK137">
        <v>0</v>
      </c>
      <c r="AL137">
        <v>0</v>
      </c>
      <c r="AM137">
        <v>0</v>
      </c>
      <c r="AN137">
        <v>0</v>
      </c>
      <c r="AO137">
        <v>0</v>
      </c>
      <c r="AP137">
        <v>0</v>
      </c>
      <c r="AQ137">
        <v>0</v>
      </c>
      <c r="AR137">
        <v>0</v>
      </c>
    </row>
    <row r="138" spans="1:44" x14ac:dyDescent="0.2">
      <c r="A138">
        <f>ROW(Source!A384)</f>
        <v>384</v>
      </c>
      <c r="B138">
        <v>47567799</v>
      </c>
      <c r="C138">
        <v>47567781</v>
      </c>
      <c r="D138">
        <v>44471848</v>
      </c>
      <c r="E138">
        <v>1</v>
      </c>
      <c r="F138">
        <v>1</v>
      </c>
      <c r="G138">
        <v>1</v>
      </c>
      <c r="H138">
        <v>3</v>
      </c>
      <c r="I138" t="s">
        <v>572</v>
      </c>
      <c r="J138" t="s">
        <v>573</v>
      </c>
      <c r="K138" t="s">
        <v>574</v>
      </c>
      <c r="L138">
        <v>1348</v>
      </c>
      <c r="N138">
        <v>1009</v>
      </c>
      <c r="O138" t="s">
        <v>28</v>
      </c>
      <c r="P138" t="s">
        <v>28</v>
      </c>
      <c r="Q138">
        <v>1000</v>
      </c>
      <c r="X138">
        <v>2.7E-4</v>
      </c>
      <c r="Y138">
        <v>10362</v>
      </c>
      <c r="Z138">
        <v>0</v>
      </c>
      <c r="AA138">
        <v>0</v>
      </c>
      <c r="AB138">
        <v>0</v>
      </c>
      <c r="AC138">
        <v>0</v>
      </c>
      <c r="AD138">
        <v>1</v>
      </c>
      <c r="AE138">
        <v>0</v>
      </c>
      <c r="AF138" t="s">
        <v>5</v>
      </c>
      <c r="AG138">
        <v>2.7E-4</v>
      </c>
      <c r="AH138">
        <v>2</v>
      </c>
      <c r="AI138">
        <v>47567788</v>
      </c>
      <c r="AJ138">
        <v>140</v>
      </c>
      <c r="AK138">
        <v>0</v>
      </c>
      <c r="AL138">
        <v>0</v>
      </c>
      <c r="AM138">
        <v>0</v>
      </c>
      <c r="AN138">
        <v>0</v>
      </c>
      <c r="AO138">
        <v>0</v>
      </c>
      <c r="AP138">
        <v>0</v>
      </c>
      <c r="AQ138">
        <v>0</v>
      </c>
      <c r="AR138">
        <v>0</v>
      </c>
    </row>
    <row r="139" spans="1:44" x14ac:dyDescent="0.2">
      <c r="A139">
        <f>ROW(Source!A384)</f>
        <v>384</v>
      </c>
      <c r="B139">
        <v>47567800</v>
      </c>
      <c r="C139">
        <v>47567781</v>
      </c>
      <c r="D139">
        <v>44473875</v>
      </c>
      <c r="E139">
        <v>1</v>
      </c>
      <c r="F139">
        <v>1</v>
      </c>
      <c r="G139">
        <v>1</v>
      </c>
      <c r="H139">
        <v>3</v>
      </c>
      <c r="I139" t="s">
        <v>575</v>
      </c>
      <c r="J139" t="s">
        <v>576</v>
      </c>
      <c r="K139" t="s">
        <v>577</v>
      </c>
      <c r="L139">
        <v>1346</v>
      </c>
      <c r="N139">
        <v>1009</v>
      </c>
      <c r="O139" t="s">
        <v>184</v>
      </c>
      <c r="P139" t="s">
        <v>184</v>
      </c>
      <c r="Q139">
        <v>1</v>
      </c>
      <c r="X139">
        <v>0.9</v>
      </c>
      <c r="Y139">
        <v>9.0399999999999991</v>
      </c>
      <c r="Z139">
        <v>0</v>
      </c>
      <c r="AA139">
        <v>0</v>
      </c>
      <c r="AB139">
        <v>0</v>
      </c>
      <c r="AC139">
        <v>0</v>
      </c>
      <c r="AD139">
        <v>1</v>
      </c>
      <c r="AE139">
        <v>0</v>
      </c>
      <c r="AF139" t="s">
        <v>5</v>
      </c>
      <c r="AG139">
        <v>0.9</v>
      </c>
      <c r="AH139">
        <v>2</v>
      </c>
      <c r="AI139">
        <v>47567789</v>
      </c>
      <c r="AJ139">
        <v>141</v>
      </c>
      <c r="AK139">
        <v>0</v>
      </c>
      <c r="AL139">
        <v>0</v>
      </c>
      <c r="AM139">
        <v>0</v>
      </c>
      <c r="AN139">
        <v>0</v>
      </c>
      <c r="AO139">
        <v>0</v>
      </c>
      <c r="AP139">
        <v>0</v>
      </c>
      <c r="AQ139">
        <v>0</v>
      </c>
      <c r="AR139">
        <v>0</v>
      </c>
    </row>
    <row r="140" spans="1:44" x14ac:dyDescent="0.2">
      <c r="A140">
        <f>ROW(Source!A384)</f>
        <v>384</v>
      </c>
      <c r="B140">
        <v>47567801</v>
      </c>
      <c r="C140">
        <v>47567781</v>
      </c>
      <c r="D140">
        <v>44475511</v>
      </c>
      <c r="E140">
        <v>1</v>
      </c>
      <c r="F140">
        <v>1</v>
      </c>
      <c r="G140">
        <v>1</v>
      </c>
      <c r="H140">
        <v>3</v>
      </c>
      <c r="I140" t="s">
        <v>578</v>
      </c>
      <c r="J140" t="s">
        <v>579</v>
      </c>
      <c r="K140" t="s">
        <v>580</v>
      </c>
      <c r="L140">
        <v>1346</v>
      </c>
      <c r="N140">
        <v>1009</v>
      </c>
      <c r="O140" t="s">
        <v>184</v>
      </c>
      <c r="P140" t="s">
        <v>184</v>
      </c>
      <c r="Q140">
        <v>1</v>
      </c>
      <c r="X140">
        <v>0.2</v>
      </c>
      <c r="Y140">
        <v>23.09</v>
      </c>
      <c r="Z140">
        <v>0</v>
      </c>
      <c r="AA140">
        <v>0</v>
      </c>
      <c r="AB140">
        <v>0</v>
      </c>
      <c r="AC140">
        <v>0</v>
      </c>
      <c r="AD140">
        <v>1</v>
      </c>
      <c r="AE140">
        <v>0</v>
      </c>
      <c r="AF140" t="s">
        <v>5</v>
      </c>
      <c r="AG140">
        <v>0.2</v>
      </c>
      <c r="AH140">
        <v>2</v>
      </c>
      <c r="AI140">
        <v>47567790</v>
      </c>
      <c r="AJ140">
        <v>142</v>
      </c>
      <c r="AK140">
        <v>0</v>
      </c>
      <c r="AL140">
        <v>0</v>
      </c>
      <c r="AM140">
        <v>0</v>
      </c>
      <c r="AN140">
        <v>0</v>
      </c>
      <c r="AO140">
        <v>0</v>
      </c>
      <c r="AP140">
        <v>0</v>
      </c>
      <c r="AQ140">
        <v>0</v>
      </c>
      <c r="AR140">
        <v>0</v>
      </c>
    </row>
    <row r="141" spans="1:44" x14ac:dyDescent="0.2">
      <c r="A141">
        <f>ROW(Source!A384)</f>
        <v>384</v>
      </c>
      <c r="B141">
        <v>47567802</v>
      </c>
      <c r="C141">
        <v>47567781</v>
      </c>
      <c r="D141">
        <v>44572820</v>
      </c>
      <c r="E141">
        <v>1</v>
      </c>
      <c r="F141">
        <v>1</v>
      </c>
      <c r="G141">
        <v>1</v>
      </c>
      <c r="H141">
        <v>3</v>
      </c>
      <c r="I141" t="s">
        <v>581</v>
      </c>
      <c r="J141" t="s">
        <v>582</v>
      </c>
      <c r="K141" t="s">
        <v>583</v>
      </c>
      <c r="L141">
        <v>1371</v>
      </c>
      <c r="N141">
        <v>1013</v>
      </c>
      <c r="O141" t="s">
        <v>201</v>
      </c>
      <c r="P141" t="s">
        <v>201</v>
      </c>
      <c r="Q141">
        <v>1</v>
      </c>
      <c r="X141">
        <v>2</v>
      </c>
      <c r="Y141">
        <v>23</v>
      </c>
      <c r="Z141">
        <v>0</v>
      </c>
      <c r="AA141">
        <v>0</v>
      </c>
      <c r="AB141">
        <v>0</v>
      </c>
      <c r="AC141">
        <v>0</v>
      </c>
      <c r="AD141">
        <v>1</v>
      </c>
      <c r="AE141">
        <v>0</v>
      </c>
      <c r="AF141" t="s">
        <v>5</v>
      </c>
      <c r="AG141">
        <v>2</v>
      </c>
      <c r="AH141">
        <v>2</v>
      </c>
      <c r="AI141">
        <v>47567791</v>
      </c>
      <c r="AJ141">
        <v>143</v>
      </c>
      <c r="AK141">
        <v>0</v>
      </c>
      <c r="AL141">
        <v>0</v>
      </c>
      <c r="AM141">
        <v>0</v>
      </c>
      <c r="AN141">
        <v>0</v>
      </c>
      <c r="AO141">
        <v>0</v>
      </c>
      <c r="AP141">
        <v>0</v>
      </c>
      <c r="AQ141">
        <v>0</v>
      </c>
      <c r="AR141">
        <v>0</v>
      </c>
    </row>
    <row r="142" spans="1:44" x14ac:dyDescent="0.2">
      <c r="A142">
        <f>ROW(Source!A421)</f>
        <v>421</v>
      </c>
      <c r="B142">
        <v>47539333</v>
      </c>
      <c r="C142">
        <v>47539323</v>
      </c>
      <c r="D142">
        <v>44457665</v>
      </c>
      <c r="E142">
        <v>52</v>
      </c>
      <c r="F142">
        <v>1</v>
      </c>
      <c r="G142">
        <v>1</v>
      </c>
      <c r="H142">
        <v>1</v>
      </c>
      <c r="I142" t="s">
        <v>584</v>
      </c>
      <c r="J142" t="s">
        <v>5</v>
      </c>
      <c r="K142" t="s">
        <v>585</v>
      </c>
      <c r="L142">
        <v>1191</v>
      </c>
      <c r="N142">
        <v>1013</v>
      </c>
      <c r="O142" t="s">
        <v>413</v>
      </c>
      <c r="P142" t="s">
        <v>413</v>
      </c>
      <c r="Q142">
        <v>1</v>
      </c>
      <c r="X142">
        <v>11.6</v>
      </c>
      <c r="Y142">
        <v>0</v>
      </c>
      <c r="Z142">
        <v>0</v>
      </c>
      <c r="AA142">
        <v>0</v>
      </c>
      <c r="AB142">
        <v>8.64</v>
      </c>
      <c r="AC142">
        <v>0</v>
      </c>
      <c r="AD142">
        <v>1</v>
      </c>
      <c r="AE142">
        <v>1</v>
      </c>
      <c r="AF142" t="s">
        <v>5</v>
      </c>
      <c r="AG142">
        <v>11.6</v>
      </c>
      <c r="AH142">
        <v>2</v>
      </c>
      <c r="AI142">
        <v>47539324</v>
      </c>
      <c r="AJ142">
        <v>145</v>
      </c>
      <c r="AK142">
        <v>0</v>
      </c>
      <c r="AL142">
        <v>0</v>
      </c>
      <c r="AM142">
        <v>0</v>
      </c>
      <c r="AN142">
        <v>0</v>
      </c>
      <c r="AO142">
        <v>0</v>
      </c>
      <c r="AP142">
        <v>0</v>
      </c>
      <c r="AQ142">
        <v>0</v>
      </c>
      <c r="AR142">
        <v>0</v>
      </c>
    </row>
    <row r="143" spans="1:44" x14ac:dyDescent="0.2">
      <c r="A143">
        <f>ROW(Source!A421)</f>
        <v>421</v>
      </c>
      <c r="B143">
        <v>47539334</v>
      </c>
      <c r="C143">
        <v>47539323</v>
      </c>
      <c r="D143">
        <v>44457864</v>
      </c>
      <c r="E143">
        <v>52</v>
      </c>
      <c r="F143">
        <v>1</v>
      </c>
      <c r="G143">
        <v>1</v>
      </c>
      <c r="H143">
        <v>1</v>
      </c>
      <c r="I143" t="s">
        <v>416</v>
      </c>
      <c r="J143" t="s">
        <v>5</v>
      </c>
      <c r="K143" t="s">
        <v>417</v>
      </c>
      <c r="L143">
        <v>1191</v>
      </c>
      <c r="N143">
        <v>1013</v>
      </c>
      <c r="O143" t="s">
        <v>413</v>
      </c>
      <c r="P143" t="s">
        <v>413</v>
      </c>
      <c r="Q143">
        <v>1</v>
      </c>
      <c r="X143">
        <v>0.08</v>
      </c>
      <c r="Y143">
        <v>0</v>
      </c>
      <c r="Z143">
        <v>0</v>
      </c>
      <c r="AA143">
        <v>0</v>
      </c>
      <c r="AB143">
        <v>0</v>
      </c>
      <c r="AC143">
        <v>0</v>
      </c>
      <c r="AD143">
        <v>1</v>
      </c>
      <c r="AE143">
        <v>2</v>
      </c>
      <c r="AF143" t="s">
        <v>5</v>
      </c>
      <c r="AG143">
        <v>0.08</v>
      </c>
      <c r="AH143">
        <v>2</v>
      </c>
      <c r="AI143">
        <v>47539325</v>
      </c>
      <c r="AJ143">
        <v>146</v>
      </c>
      <c r="AK143">
        <v>0</v>
      </c>
      <c r="AL143">
        <v>0</v>
      </c>
      <c r="AM143">
        <v>0</v>
      </c>
      <c r="AN143">
        <v>0</v>
      </c>
      <c r="AO143">
        <v>0</v>
      </c>
      <c r="AP143">
        <v>0</v>
      </c>
      <c r="AQ143">
        <v>0</v>
      </c>
      <c r="AR143">
        <v>0</v>
      </c>
    </row>
    <row r="144" spans="1:44" x14ac:dyDescent="0.2">
      <c r="A144">
        <f>ROW(Source!A421)</f>
        <v>421</v>
      </c>
      <c r="B144">
        <v>47539335</v>
      </c>
      <c r="C144">
        <v>47539323</v>
      </c>
      <c r="D144">
        <v>44674572</v>
      </c>
      <c r="E144">
        <v>1</v>
      </c>
      <c r="F144">
        <v>1</v>
      </c>
      <c r="G144">
        <v>1</v>
      </c>
      <c r="H144">
        <v>2</v>
      </c>
      <c r="I144" t="s">
        <v>586</v>
      </c>
      <c r="J144" t="s">
        <v>587</v>
      </c>
      <c r="K144" t="s">
        <v>588</v>
      </c>
      <c r="L144">
        <v>1368</v>
      </c>
      <c r="N144">
        <v>1011</v>
      </c>
      <c r="O144" t="s">
        <v>421</v>
      </c>
      <c r="P144" t="s">
        <v>421</v>
      </c>
      <c r="Q144">
        <v>1</v>
      </c>
      <c r="X144">
        <v>0.09</v>
      </c>
      <c r="Y144">
        <v>0</v>
      </c>
      <c r="Z144">
        <v>1.7</v>
      </c>
      <c r="AA144">
        <v>0</v>
      </c>
      <c r="AB144">
        <v>0</v>
      </c>
      <c r="AC144">
        <v>0</v>
      </c>
      <c r="AD144">
        <v>1</v>
      </c>
      <c r="AE144">
        <v>0</v>
      </c>
      <c r="AF144" t="s">
        <v>5</v>
      </c>
      <c r="AG144">
        <v>0.09</v>
      </c>
      <c r="AH144">
        <v>2</v>
      </c>
      <c r="AI144">
        <v>47539326</v>
      </c>
      <c r="AJ144">
        <v>147</v>
      </c>
      <c r="AK144">
        <v>0</v>
      </c>
      <c r="AL144">
        <v>0</v>
      </c>
      <c r="AM144">
        <v>0</v>
      </c>
      <c r="AN144">
        <v>0</v>
      </c>
      <c r="AO144">
        <v>0</v>
      </c>
      <c r="AP144">
        <v>0</v>
      </c>
      <c r="AQ144">
        <v>0</v>
      </c>
      <c r="AR144">
        <v>0</v>
      </c>
    </row>
    <row r="145" spans="1:44" x14ac:dyDescent="0.2">
      <c r="A145">
        <f>ROW(Source!A421)</f>
        <v>421</v>
      </c>
      <c r="B145">
        <v>47539336</v>
      </c>
      <c r="C145">
        <v>47539323</v>
      </c>
      <c r="D145">
        <v>44675658</v>
      </c>
      <c r="E145">
        <v>1</v>
      </c>
      <c r="F145">
        <v>1</v>
      </c>
      <c r="G145">
        <v>1</v>
      </c>
      <c r="H145">
        <v>2</v>
      </c>
      <c r="I145" t="s">
        <v>434</v>
      </c>
      <c r="J145" t="s">
        <v>435</v>
      </c>
      <c r="K145" t="s">
        <v>436</v>
      </c>
      <c r="L145">
        <v>1368</v>
      </c>
      <c r="N145">
        <v>1011</v>
      </c>
      <c r="O145" t="s">
        <v>421</v>
      </c>
      <c r="P145" t="s">
        <v>421</v>
      </c>
      <c r="Q145">
        <v>1</v>
      </c>
      <c r="X145">
        <v>0.08</v>
      </c>
      <c r="Y145">
        <v>0</v>
      </c>
      <c r="Z145">
        <v>65.709999999999994</v>
      </c>
      <c r="AA145">
        <v>11.6</v>
      </c>
      <c r="AB145">
        <v>0</v>
      </c>
      <c r="AC145">
        <v>0</v>
      </c>
      <c r="AD145">
        <v>1</v>
      </c>
      <c r="AE145">
        <v>0</v>
      </c>
      <c r="AF145" t="s">
        <v>5</v>
      </c>
      <c r="AG145">
        <v>0.08</v>
      </c>
      <c r="AH145">
        <v>2</v>
      </c>
      <c r="AI145">
        <v>47539327</v>
      </c>
      <c r="AJ145">
        <v>148</v>
      </c>
      <c r="AK145">
        <v>0</v>
      </c>
      <c r="AL145">
        <v>0</v>
      </c>
      <c r="AM145">
        <v>0</v>
      </c>
      <c r="AN145">
        <v>0</v>
      </c>
      <c r="AO145">
        <v>0</v>
      </c>
      <c r="AP145">
        <v>0</v>
      </c>
      <c r="AQ145">
        <v>0</v>
      </c>
      <c r="AR145">
        <v>0</v>
      </c>
    </row>
    <row r="146" spans="1:44" x14ac:dyDescent="0.2">
      <c r="A146">
        <f>ROW(Source!A421)</f>
        <v>421</v>
      </c>
      <c r="B146">
        <v>47539337</v>
      </c>
      <c r="C146">
        <v>47539323</v>
      </c>
      <c r="D146">
        <v>44675976</v>
      </c>
      <c r="E146">
        <v>1</v>
      </c>
      <c r="F146">
        <v>1</v>
      </c>
      <c r="G146">
        <v>1</v>
      </c>
      <c r="H146">
        <v>2</v>
      </c>
      <c r="I146" t="s">
        <v>589</v>
      </c>
      <c r="J146" t="s">
        <v>590</v>
      </c>
      <c r="K146" t="s">
        <v>591</v>
      </c>
      <c r="L146">
        <v>1368</v>
      </c>
      <c r="N146">
        <v>1011</v>
      </c>
      <c r="O146" t="s">
        <v>421</v>
      </c>
      <c r="P146" t="s">
        <v>421</v>
      </c>
      <c r="Q146">
        <v>1</v>
      </c>
      <c r="X146">
        <v>5.2</v>
      </c>
      <c r="Y146">
        <v>0</v>
      </c>
      <c r="Z146">
        <v>3.7</v>
      </c>
      <c r="AA146">
        <v>0</v>
      </c>
      <c r="AB146">
        <v>0</v>
      </c>
      <c r="AC146">
        <v>0</v>
      </c>
      <c r="AD146">
        <v>1</v>
      </c>
      <c r="AE146">
        <v>0</v>
      </c>
      <c r="AF146" t="s">
        <v>5</v>
      </c>
      <c r="AG146">
        <v>5.2</v>
      </c>
      <c r="AH146">
        <v>2</v>
      </c>
      <c r="AI146">
        <v>47539328</v>
      </c>
      <c r="AJ146">
        <v>149</v>
      </c>
      <c r="AK146">
        <v>0</v>
      </c>
      <c r="AL146">
        <v>0</v>
      </c>
      <c r="AM146">
        <v>0</v>
      </c>
      <c r="AN146">
        <v>0</v>
      </c>
      <c r="AO146">
        <v>0</v>
      </c>
      <c r="AP146">
        <v>0</v>
      </c>
      <c r="AQ146">
        <v>0</v>
      </c>
      <c r="AR146">
        <v>0</v>
      </c>
    </row>
    <row r="147" spans="1:44" x14ac:dyDescent="0.2">
      <c r="A147">
        <f>ROW(Source!A421)</f>
        <v>421</v>
      </c>
      <c r="B147">
        <v>47539338</v>
      </c>
      <c r="C147">
        <v>47539323</v>
      </c>
      <c r="D147">
        <v>44676530</v>
      </c>
      <c r="E147">
        <v>1</v>
      </c>
      <c r="F147">
        <v>1</v>
      </c>
      <c r="G147">
        <v>1</v>
      </c>
      <c r="H147">
        <v>2</v>
      </c>
      <c r="I147" t="s">
        <v>592</v>
      </c>
      <c r="J147" t="s">
        <v>593</v>
      </c>
      <c r="K147" t="s">
        <v>594</v>
      </c>
      <c r="L147">
        <v>1368</v>
      </c>
      <c r="N147">
        <v>1011</v>
      </c>
      <c r="O147" t="s">
        <v>421</v>
      </c>
      <c r="P147" t="s">
        <v>421</v>
      </c>
      <c r="Q147">
        <v>1</v>
      </c>
      <c r="X147">
        <v>10.4</v>
      </c>
      <c r="Y147">
        <v>0</v>
      </c>
      <c r="Z147">
        <v>5.59</v>
      </c>
      <c r="AA147">
        <v>0</v>
      </c>
      <c r="AB147">
        <v>0</v>
      </c>
      <c r="AC147">
        <v>0</v>
      </c>
      <c r="AD147">
        <v>1</v>
      </c>
      <c r="AE147">
        <v>0</v>
      </c>
      <c r="AF147" t="s">
        <v>5</v>
      </c>
      <c r="AG147">
        <v>10.4</v>
      </c>
      <c r="AH147">
        <v>2</v>
      </c>
      <c r="AI147">
        <v>47539329</v>
      </c>
      <c r="AJ147">
        <v>150</v>
      </c>
      <c r="AK147">
        <v>0</v>
      </c>
      <c r="AL147">
        <v>0</v>
      </c>
      <c r="AM147">
        <v>0</v>
      </c>
      <c r="AN147">
        <v>0</v>
      </c>
      <c r="AO147">
        <v>0</v>
      </c>
      <c r="AP147">
        <v>0</v>
      </c>
      <c r="AQ147">
        <v>0</v>
      </c>
      <c r="AR147">
        <v>0</v>
      </c>
    </row>
    <row r="148" spans="1:44" x14ac:dyDescent="0.2">
      <c r="A148">
        <f>ROW(Source!A421)</f>
        <v>421</v>
      </c>
      <c r="B148">
        <v>47539339</v>
      </c>
      <c r="C148">
        <v>47539323</v>
      </c>
      <c r="D148">
        <v>44475793</v>
      </c>
      <c r="E148">
        <v>1</v>
      </c>
      <c r="F148">
        <v>1</v>
      </c>
      <c r="G148">
        <v>1</v>
      </c>
      <c r="H148">
        <v>3</v>
      </c>
      <c r="I148" t="s">
        <v>507</v>
      </c>
      <c r="J148" t="s">
        <v>508</v>
      </c>
      <c r="K148" t="s">
        <v>509</v>
      </c>
      <c r="L148">
        <v>1346</v>
      </c>
      <c r="N148">
        <v>1009</v>
      </c>
      <c r="O148" t="s">
        <v>184</v>
      </c>
      <c r="P148" t="s">
        <v>184</v>
      </c>
      <c r="Q148">
        <v>1</v>
      </c>
      <c r="X148">
        <v>0.41</v>
      </c>
      <c r="Y148">
        <v>1.82</v>
      </c>
      <c r="Z148">
        <v>0</v>
      </c>
      <c r="AA148">
        <v>0</v>
      </c>
      <c r="AB148">
        <v>0</v>
      </c>
      <c r="AC148">
        <v>0</v>
      </c>
      <c r="AD148">
        <v>1</v>
      </c>
      <c r="AE148">
        <v>0</v>
      </c>
      <c r="AF148" t="s">
        <v>5</v>
      </c>
      <c r="AG148">
        <v>0.41</v>
      </c>
      <c r="AH148">
        <v>2</v>
      </c>
      <c r="AI148">
        <v>47539330</v>
      </c>
      <c r="AJ148">
        <v>151</v>
      </c>
      <c r="AK148">
        <v>0</v>
      </c>
      <c r="AL148">
        <v>0</v>
      </c>
      <c r="AM148">
        <v>0</v>
      </c>
      <c r="AN148">
        <v>0</v>
      </c>
      <c r="AO148">
        <v>0</v>
      </c>
      <c r="AP148">
        <v>0</v>
      </c>
      <c r="AQ148">
        <v>0</v>
      </c>
      <c r="AR148">
        <v>0</v>
      </c>
    </row>
    <row r="149" spans="1:44" x14ac:dyDescent="0.2">
      <c r="A149">
        <f>ROW(Source!A421)</f>
        <v>421</v>
      </c>
      <c r="B149">
        <v>47539340</v>
      </c>
      <c r="C149">
        <v>47539323</v>
      </c>
      <c r="D149">
        <v>44460628</v>
      </c>
      <c r="E149">
        <v>52</v>
      </c>
      <c r="F149">
        <v>1</v>
      </c>
      <c r="G149">
        <v>1</v>
      </c>
      <c r="H149">
        <v>3</v>
      </c>
      <c r="I149" t="s">
        <v>639</v>
      </c>
      <c r="J149" t="s">
        <v>5</v>
      </c>
      <c r="K149" t="s">
        <v>640</v>
      </c>
      <c r="L149">
        <v>1348</v>
      </c>
      <c r="N149">
        <v>1009</v>
      </c>
      <c r="O149" t="s">
        <v>28</v>
      </c>
      <c r="P149" t="s">
        <v>28</v>
      </c>
      <c r="Q149">
        <v>1000</v>
      </c>
      <c r="X149">
        <v>5.3800000000000001E-2</v>
      </c>
      <c r="Y149">
        <v>0</v>
      </c>
      <c r="Z149">
        <v>0</v>
      </c>
      <c r="AA149">
        <v>0</v>
      </c>
      <c r="AB149">
        <v>0</v>
      </c>
      <c r="AC149">
        <v>0</v>
      </c>
      <c r="AD149">
        <v>0</v>
      </c>
      <c r="AE149">
        <v>0</v>
      </c>
      <c r="AF149" t="s">
        <v>5</v>
      </c>
      <c r="AG149">
        <v>5.3800000000000001E-2</v>
      </c>
      <c r="AH149">
        <v>3</v>
      </c>
      <c r="AI149">
        <v>-1</v>
      </c>
      <c r="AJ149" t="s">
        <v>5</v>
      </c>
      <c r="AK149">
        <v>0</v>
      </c>
      <c r="AL149">
        <v>0</v>
      </c>
      <c r="AM149">
        <v>0</v>
      </c>
      <c r="AN149">
        <v>0</v>
      </c>
      <c r="AO149">
        <v>0</v>
      </c>
      <c r="AP149">
        <v>0</v>
      </c>
      <c r="AQ149">
        <v>0</v>
      </c>
      <c r="AR149">
        <v>0</v>
      </c>
    </row>
    <row r="150" spans="1:44" x14ac:dyDescent="0.2">
      <c r="A150">
        <f>ROW(Source!A421)</f>
        <v>421</v>
      </c>
      <c r="B150">
        <v>47539341</v>
      </c>
      <c r="C150">
        <v>47539323</v>
      </c>
      <c r="D150">
        <v>44526918</v>
      </c>
      <c r="E150">
        <v>1</v>
      </c>
      <c r="F150">
        <v>1</v>
      </c>
      <c r="G150">
        <v>1</v>
      </c>
      <c r="H150">
        <v>3</v>
      </c>
      <c r="I150" t="s">
        <v>595</v>
      </c>
      <c r="J150" t="s">
        <v>596</v>
      </c>
      <c r="K150" t="s">
        <v>597</v>
      </c>
      <c r="L150">
        <v>1346</v>
      </c>
      <c r="N150">
        <v>1009</v>
      </c>
      <c r="O150" t="s">
        <v>184</v>
      </c>
      <c r="P150" t="s">
        <v>184</v>
      </c>
      <c r="Q150">
        <v>1</v>
      </c>
      <c r="X150">
        <v>1.6</v>
      </c>
      <c r="Y150">
        <v>6.67</v>
      </c>
      <c r="Z150">
        <v>0</v>
      </c>
      <c r="AA150">
        <v>0</v>
      </c>
      <c r="AB150">
        <v>0</v>
      </c>
      <c r="AC150">
        <v>0</v>
      </c>
      <c r="AD150">
        <v>1</v>
      </c>
      <c r="AE150">
        <v>0</v>
      </c>
      <c r="AF150" t="s">
        <v>5</v>
      </c>
      <c r="AG150">
        <v>1.6</v>
      </c>
      <c r="AH150">
        <v>2</v>
      </c>
      <c r="AI150">
        <v>47539331</v>
      </c>
      <c r="AJ150">
        <v>153</v>
      </c>
      <c r="AK150">
        <v>0</v>
      </c>
      <c r="AL150">
        <v>0</v>
      </c>
      <c r="AM150">
        <v>0</v>
      </c>
      <c r="AN150">
        <v>0</v>
      </c>
      <c r="AO150">
        <v>0</v>
      </c>
      <c r="AP150">
        <v>0</v>
      </c>
      <c r="AQ150">
        <v>0</v>
      </c>
      <c r="AR150">
        <v>0</v>
      </c>
    </row>
    <row r="151" spans="1:44" x14ac:dyDescent="0.2">
      <c r="A151">
        <f>ROW(Source!A423)</f>
        <v>423</v>
      </c>
      <c r="B151">
        <v>47539350</v>
      </c>
      <c r="C151">
        <v>47539343</v>
      </c>
      <c r="D151">
        <v>44457670</v>
      </c>
      <c r="E151">
        <v>52</v>
      </c>
      <c r="F151">
        <v>1</v>
      </c>
      <c r="G151">
        <v>1</v>
      </c>
      <c r="H151">
        <v>1</v>
      </c>
      <c r="I151" t="s">
        <v>541</v>
      </c>
      <c r="J151" t="s">
        <v>5</v>
      </c>
      <c r="K151" t="s">
        <v>542</v>
      </c>
      <c r="L151">
        <v>1191</v>
      </c>
      <c r="N151">
        <v>1013</v>
      </c>
      <c r="O151" t="s">
        <v>413</v>
      </c>
      <c r="P151" t="s">
        <v>413</v>
      </c>
      <c r="Q151">
        <v>1</v>
      </c>
      <c r="X151">
        <v>26.4</v>
      </c>
      <c r="Y151">
        <v>0</v>
      </c>
      <c r="Z151">
        <v>0</v>
      </c>
      <c r="AA151">
        <v>0</v>
      </c>
      <c r="AB151">
        <v>8.86</v>
      </c>
      <c r="AC151">
        <v>0</v>
      </c>
      <c r="AD151">
        <v>1</v>
      </c>
      <c r="AE151">
        <v>1</v>
      </c>
      <c r="AF151" t="s">
        <v>128</v>
      </c>
      <c r="AG151">
        <v>30.359999999999996</v>
      </c>
      <c r="AH151">
        <v>2</v>
      </c>
      <c r="AI151">
        <v>47539344</v>
      </c>
      <c r="AJ151">
        <v>154</v>
      </c>
      <c r="AK151">
        <v>0</v>
      </c>
      <c r="AL151">
        <v>0</v>
      </c>
      <c r="AM151">
        <v>0</v>
      </c>
      <c r="AN151">
        <v>0</v>
      </c>
      <c r="AO151">
        <v>0</v>
      </c>
      <c r="AP151">
        <v>0</v>
      </c>
      <c r="AQ151">
        <v>0</v>
      </c>
      <c r="AR151">
        <v>0</v>
      </c>
    </row>
    <row r="152" spans="1:44" x14ac:dyDescent="0.2">
      <c r="A152">
        <f>ROW(Source!A423)</f>
        <v>423</v>
      </c>
      <c r="B152">
        <v>47539351</v>
      </c>
      <c r="C152">
        <v>47539343</v>
      </c>
      <c r="D152">
        <v>44457864</v>
      </c>
      <c r="E152">
        <v>52</v>
      </c>
      <c r="F152">
        <v>1</v>
      </c>
      <c r="G152">
        <v>1</v>
      </c>
      <c r="H152">
        <v>1</v>
      </c>
      <c r="I152" t="s">
        <v>416</v>
      </c>
      <c r="J152" t="s">
        <v>5</v>
      </c>
      <c r="K152" t="s">
        <v>417</v>
      </c>
      <c r="L152">
        <v>1191</v>
      </c>
      <c r="N152">
        <v>1013</v>
      </c>
      <c r="O152" t="s">
        <v>413</v>
      </c>
      <c r="P152" t="s">
        <v>413</v>
      </c>
      <c r="Q152">
        <v>1</v>
      </c>
      <c r="X152">
        <v>1.07</v>
      </c>
      <c r="Y152">
        <v>0</v>
      </c>
      <c r="Z152">
        <v>0</v>
      </c>
      <c r="AA152">
        <v>0</v>
      </c>
      <c r="AB152">
        <v>0</v>
      </c>
      <c r="AC152">
        <v>0</v>
      </c>
      <c r="AD152">
        <v>1</v>
      </c>
      <c r="AE152">
        <v>2</v>
      </c>
      <c r="AF152" t="s">
        <v>127</v>
      </c>
      <c r="AG152">
        <v>1.3375000000000001</v>
      </c>
      <c r="AH152">
        <v>2</v>
      </c>
      <c r="AI152">
        <v>47539345</v>
      </c>
      <c r="AJ152">
        <v>155</v>
      </c>
      <c r="AK152">
        <v>0</v>
      </c>
      <c r="AL152">
        <v>0</v>
      </c>
      <c r="AM152">
        <v>0</v>
      </c>
      <c r="AN152">
        <v>0</v>
      </c>
      <c r="AO152">
        <v>0</v>
      </c>
      <c r="AP152">
        <v>0</v>
      </c>
      <c r="AQ152">
        <v>0</v>
      </c>
      <c r="AR152">
        <v>0</v>
      </c>
    </row>
    <row r="153" spans="1:44" x14ac:dyDescent="0.2">
      <c r="A153">
        <f>ROW(Source!A423)</f>
        <v>423</v>
      </c>
      <c r="B153">
        <v>47539352</v>
      </c>
      <c r="C153">
        <v>47539343</v>
      </c>
      <c r="D153">
        <v>44674406</v>
      </c>
      <c r="E153">
        <v>1</v>
      </c>
      <c r="F153">
        <v>1</v>
      </c>
      <c r="G153">
        <v>1</v>
      </c>
      <c r="H153">
        <v>2</v>
      </c>
      <c r="I153" t="s">
        <v>463</v>
      </c>
      <c r="J153" t="s">
        <v>464</v>
      </c>
      <c r="K153" t="s">
        <v>465</v>
      </c>
      <c r="L153">
        <v>1368</v>
      </c>
      <c r="N153">
        <v>1011</v>
      </c>
      <c r="O153" t="s">
        <v>421</v>
      </c>
      <c r="P153" t="s">
        <v>421</v>
      </c>
      <c r="Q153">
        <v>1</v>
      </c>
      <c r="X153">
        <v>0.43</v>
      </c>
      <c r="Y153">
        <v>0</v>
      </c>
      <c r="Z153">
        <v>115.4</v>
      </c>
      <c r="AA153">
        <v>13.5</v>
      </c>
      <c r="AB153">
        <v>0</v>
      </c>
      <c r="AC153">
        <v>0</v>
      </c>
      <c r="AD153">
        <v>1</v>
      </c>
      <c r="AE153">
        <v>0</v>
      </c>
      <c r="AF153" t="s">
        <v>127</v>
      </c>
      <c r="AG153">
        <v>0.53749999999999998</v>
      </c>
      <c r="AH153">
        <v>2</v>
      </c>
      <c r="AI153">
        <v>47539346</v>
      </c>
      <c r="AJ153">
        <v>156</v>
      </c>
      <c r="AK153">
        <v>0</v>
      </c>
      <c r="AL153">
        <v>0</v>
      </c>
      <c r="AM153">
        <v>0</v>
      </c>
      <c r="AN153">
        <v>0</v>
      </c>
      <c r="AO153">
        <v>0</v>
      </c>
      <c r="AP153">
        <v>0</v>
      </c>
      <c r="AQ153">
        <v>0</v>
      </c>
      <c r="AR153">
        <v>0</v>
      </c>
    </row>
    <row r="154" spans="1:44" x14ac:dyDescent="0.2">
      <c r="A154">
        <f>ROW(Source!A423)</f>
        <v>423</v>
      </c>
      <c r="B154">
        <v>47539353</v>
      </c>
      <c r="C154">
        <v>47539343</v>
      </c>
      <c r="D154">
        <v>44675658</v>
      </c>
      <c r="E154">
        <v>1</v>
      </c>
      <c r="F154">
        <v>1</v>
      </c>
      <c r="G154">
        <v>1</v>
      </c>
      <c r="H154">
        <v>2</v>
      </c>
      <c r="I154" t="s">
        <v>434</v>
      </c>
      <c r="J154" t="s">
        <v>435</v>
      </c>
      <c r="K154" t="s">
        <v>436</v>
      </c>
      <c r="L154">
        <v>1368</v>
      </c>
      <c r="N154">
        <v>1011</v>
      </c>
      <c r="O154" t="s">
        <v>421</v>
      </c>
      <c r="P154" t="s">
        <v>421</v>
      </c>
      <c r="Q154">
        <v>1</v>
      </c>
      <c r="X154">
        <v>0.64</v>
      </c>
      <c r="Y154">
        <v>0</v>
      </c>
      <c r="Z154">
        <v>65.709999999999994</v>
      </c>
      <c r="AA154">
        <v>11.6</v>
      </c>
      <c r="AB154">
        <v>0</v>
      </c>
      <c r="AC154">
        <v>0</v>
      </c>
      <c r="AD154">
        <v>1</v>
      </c>
      <c r="AE154">
        <v>0</v>
      </c>
      <c r="AF154" t="s">
        <v>127</v>
      </c>
      <c r="AG154">
        <v>0.8</v>
      </c>
      <c r="AH154">
        <v>2</v>
      </c>
      <c r="AI154">
        <v>47539347</v>
      </c>
      <c r="AJ154">
        <v>157</v>
      </c>
      <c r="AK154">
        <v>0</v>
      </c>
      <c r="AL154">
        <v>0</v>
      </c>
      <c r="AM154">
        <v>0</v>
      </c>
      <c r="AN154">
        <v>0</v>
      </c>
      <c r="AO154">
        <v>0</v>
      </c>
      <c r="AP154">
        <v>0</v>
      </c>
      <c r="AQ154">
        <v>0</v>
      </c>
      <c r="AR154">
        <v>0</v>
      </c>
    </row>
    <row r="155" spans="1:44" x14ac:dyDescent="0.2">
      <c r="A155">
        <f>ROW(Source!A423)</f>
        <v>423</v>
      </c>
      <c r="B155">
        <v>47539354</v>
      </c>
      <c r="C155">
        <v>47539343</v>
      </c>
      <c r="D155">
        <v>44474051</v>
      </c>
      <c r="E155">
        <v>1</v>
      </c>
      <c r="F155">
        <v>1</v>
      </c>
      <c r="G155">
        <v>1</v>
      </c>
      <c r="H155">
        <v>3</v>
      </c>
      <c r="I155" t="s">
        <v>521</v>
      </c>
      <c r="J155" t="s">
        <v>522</v>
      </c>
      <c r="K155" t="s">
        <v>523</v>
      </c>
      <c r="L155">
        <v>1348</v>
      </c>
      <c r="N155">
        <v>1009</v>
      </c>
      <c r="O155" t="s">
        <v>28</v>
      </c>
      <c r="P155" t="s">
        <v>28</v>
      </c>
      <c r="Q155">
        <v>1000</v>
      </c>
      <c r="X155">
        <v>7.62E-3</v>
      </c>
      <c r="Y155">
        <v>11978</v>
      </c>
      <c r="Z155">
        <v>0</v>
      </c>
      <c r="AA155">
        <v>0</v>
      </c>
      <c r="AB155">
        <v>0</v>
      </c>
      <c r="AC155">
        <v>0</v>
      </c>
      <c r="AD155">
        <v>1</v>
      </c>
      <c r="AE155">
        <v>0</v>
      </c>
      <c r="AF155" t="s">
        <v>5</v>
      </c>
      <c r="AG155">
        <v>7.62E-3</v>
      </c>
      <c r="AH155">
        <v>2</v>
      </c>
      <c r="AI155">
        <v>47539348</v>
      </c>
      <c r="AJ155">
        <v>158</v>
      </c>
      <c r="AK155">
        <v>0</v>
      </c>
      <c r="AL155">
        <v>0</v>
      </c>
      <c r="AM155">
        <v>0</v>
      </c>
      <c r="AN155">
        <v>0</v>
      </c>
      <c r="AO155">
        <v>0</v>
      </c>
      <c r="AP155">
        <v>0</v>
      </c>
      <c r="AQ155">
        <v>0</v>
      </c>
      <c r="AR155">
        <v>0</v>
      </c>
    </row>
    <row r="156" spans="1:44" x14ac:dyDescent="0.2">
      <c r="A156">
        <f>ROW(Source!A425)</f>
        <v>425</v>
      </c>
      <c r="B156">
        <v>47539368</v>
      </c>
      <c r="C156">
        <v>47539356</v>
      </c>
      <c r="D156">
        <v>44457691</v>
      </c>
      <c r="E156">
        <v>52</v>
      </c>
      <c r="F156">
        <v>1</v>
      </c>
      <c r="G156">
        <v>1</v>
      </c>
      <c r="H156">
        <v>1</v>
      </c>
      <c r="I156" t="s">
        <v>456</v>
      </c>
      <c r="J156" t="s">
        <v>5</v>
      </c>
      <c r="K156" t="s">
        <v>457</v>
      </c>
      <c r="L156">
        <v>1191</v>
      </c>
      <c r="N156">
        <v>1013</v>
      </c>
      <c r="O156" t="s">
        <v>413</v>
      </c>
      <c r="P156" t="s">
        <v>413</v>
      </c>
      <c r="Q156">
        <v>1</v>
      </c>
      <c r="X156">
        <v>378.17</v>
      </c>
      <c r="Y156">
        <v>0</v>
      </c>
      <c r="Z156">
        <v>0</v>
      </c>
      <c r="AA156">
        <v>0</v>
      </c>
      <c r="AB156">
        <v>9.18</v>
      </c>
      <c r="AC156">
        <v>0</v>
      </c>
      <c r="AD156">
        <v>1</v>
      </c>
      <c r="AE156">
        <v>1</v>
      </c>
      <c r="AF156" t="s">
        <v>128</v>
      </c>
      <c r="AG156">
        <v>434.89549999999997</v>
      </c>
      <c r="AH156">
        <v>2</v>
      </c>
      <c r="AI156">
        <v>47539357</v>
      </c>
      <c r="AJ156">
        <v>160</v>
      </c>
      <c r="AK156">
        <v>0</v>
      </c>
      <c r="AL156">
        <v>0</v>
      </c>
      <c r="AM156">
        <v>0</v>
      </c>
      <c r="AN156">
        <v>0</v>
      </c>
      <c r="AO156">
        <v>0</v>
      </c>
      <c r="AP156">
        <v>0</v>
      </c>
      <c r="AQ156">
        <v>0</v>
      </c>
      <c r="AR156">
        <v>0</v>
      </c>
    </row>
    <row r="157" spans="1:44" x14ac:dyDescent="0.2">
      <c r="A157">
        <f>ROW(Source!A425)</f>
        <v>425</v>
      </c>
      <c r="B157">
        <v>47539369</v>
      </c>
      <c r="C157">
        <v>47539356</v>
      </c>
      <c r="D157">
        <v>44457864</v>
      </c>
      <c r="E157">
        <v>52</v>
      </c>
      <c r="F157">
        <v>1</v>
      </c>
      <c r="G157">
        <v>1</v>
      </c>
      <c r="H157">
        <v>1</v>
      </c>
      <c r="I157" t="s">
        <v>416</v>
      </c>
      <c r="J157" t="s">
        <v>5</v>
      </c>
      <c r="K157" t="s">
        <v>417</v>
      </c>
      <c r="L157">
        <v>1191</v>
      </c>
      <c r="N157">
        <v>1013</v>
      </c>
      <c r="O157" t="s">
        <v>413</v>
      </c>
      <c r="P157" t="s">
        <v>413</v>
      </c>
      <c r="Q157">
        <v>1</v>
      </c>
      <c r="X157">
        <v>2.29</v>
      </c>
      <c r="Y157">
        <v>0</v>
      </c>
      <c r="Z157">
        <v>0</v>
      </c>
      <c r="AA157">
        <v>0</v>
      </c>
      <c r="AB157">
        <v>0</v>
      </c>
      <c r="AC157">
        <v>0</v>
      </c>
      <c r="AD157">
        <v>1</v>
      </c>
      <c r="AE157">
        <v>2</v>
      </c>
      <c r="AF157" t="s">
        <v>127</v>
      </c>
      <c r="AG157">
        <v>2.8624999999999998</v>
      </c>
      <c r="AH157">
        <v>2</v>
      </c>
      <c r="AI157">
        <v>47539358</v>
      </c>
      <c r="AJ157">
        <v>161</v>
      </c>
      <c r="AK157">
        <v>0</v>
      </c>
      <c r="AL157">
        <v>0</v>
      </c>
      <c r="AM157">
        <v>0</v>
      </c>
      <c r="AN157">
        <v>0</v>
      </c>
      <c r="AO157">
        <v>0</v>
      </c>
      <c r="AP157">
        <v>0</v>
      </c>
      <c r="AQ157">
        <v>0</v>
      </c>
      <c r="AR157">
        <v>0</v>
      </c>
    </row>
    <row r="158" spans="1:44" x14ac:dyDescent="0.2">
      <c r="A158">
        <f>ROW(Source!A425)</f>
        <v>425</v>
      </c>
      <c r="B158">
        <v>47539370</v>
      </c>
      <c r="C158">
        <v>47539356</v>
      </c>
      <c r="D158">
        <v>44674336</v>
      </c>
      <c r="E158">
        <v>1</v>
      </c>
      <c r="F158">
        <v>1</v>
      </c>
      <c r="G158">
        <v>1</v>
      </c>
      <c r="H158">
        <v>2</v>
      </c>
      <c r="I158" t="s">
        <v>598</v>
      </c>
      <c r="J158" t="s">
        <v>599</v>
      </c>
      <c r="K158" t="s">
        <v>600</v>
      </c>
      <c r="L158">
        <v>1368</v>
      </c>
      <c r="N158">
        <v>1011</v>
      </c>
      <c r="O158" t="s">
        <v>421</v>
      </c>
      <c r="P158" t="s">
        <v>421</v>
      </c>
      <c r="Q158">
        <v>1</v>
      </c>
      <c r="X158">
        <v>0.34</v>
      </c>
      <c r="Y158">
        <v>0</v>
      </c>
      <c r="Z158">
        <v>83.43</v>
      </c>
      <c r="AA158">
        <v>13.5</v>
      </c>
      <c r="AB158">
        <v>0</v>
      </c>
      <c r="AC158">
        <v>0</v>
      </c>
      <c r="AD158">
        <v>1</v>
      </c>
      <c r="AE158">
        <v>0</v>
      </c>
      <c r="AF158" t="s">
        <v>127</v>
      </c>
      <c r="AG158">
        <v>0.42500000000000004</v>
      </c>
      <c r="AH158">
        <v>2</v>
      </c>
      <c r="AI158">
        <v>47539359</v>
      </c>
      <c r="AJ158">
        <v>162</v>
      </c>
      <c r="AK158">
        <v>0</v>
      </c>
      <c r="AL158">
        <v>0</v>
      </c>
      <c r="AM158">
        <v>0</v>
      </c>
      <c r="AN158">
        <v>0</v>
      </c>
      <c r="AO158">
        <v>0</v>
      </c>
      <c r="AP158">
        <v>0</v>
      </c>
      <c r="AQ158">
        <v>0</v>
      </c>
      <c r="AR158">
        <v>0</v>
      </c>
    </row>
    <row r="159" spans="1:44" x14ac:dyDescent="0.2">
      <c r="A159">
        <f>ROW(Source!A425)</f>
        <v>425</v>
      </c>
      <c r="B159">
        <v>47539371</v>
      </c>
      <c r="C159">
        <v>47539356</v>
      </c>
      <c r="D159">
        <v>44674406</v>
      </c>
      <c r="E159">
        <v>1</v>
      </c>
      <c r="F159">
        <v>1</v>
      </c>
      <c r="G159">
        <v>1</v>
      </c>
      <c r="H159">
        <v>2</v>
      </c>
      <c r="I159" t="s">
        <v>463</v>
      </c>
      <c r="J159" t="s">
        <v>464</v>
      </c>
      <c r="K159" t="s">
        <v>465</v>
      </c>
      <c r="L159">
        <v>1368</v>
      </c>
      <c r="N159">
        <v>1011</v>
      </c>
      <c r="O159" t="s">
        <v>421</v>
      </c>
      <c r="P159" t="s">
        <v>421</v>
      </c>
      <c r="Q159">
        <v>1</v>
      </c>
      <c r="X159">
        <v>0.13</v>
      </c>
      <c r="Y159">
        <v>0</v>
      </c>
      <c r="Z159">
        <v>115.4</v>
      </c>
      <c r="AA159">
        <v>13.5</v>
      </c>
      <c r="AB159">
        <v>0</v>
      </c>
      <c r="AC159">
        <v>0</v>
      </c>
      <c r="AD159">
        <v>1</v>
      </c>
      <c r="AE159">
        <v>0</v>
      </c>
      <c r="AF159" t="s">
        <v>127</v>
      </c>
      <c r="AG159">
        <v>0.16250000000000001</v>
      </c>
      <c r="AH159">
        <v>2</v>
      </c>
      <c r="AI159">
        <v>47539360</v>
      </c>
      <c r="AJ159">
        <v>163</v>
      </c>
      <c r="AK159">
        <v>0</v>
      </c>
      <c r="AL159">
        <v>0</v>
      </c>
      <c r="AM159">
        <v>0</v>
      </c>
      <c r="AN159">
        <v>0</v>
      </c>
      <c r="AO159">
        <v>0</v>
      </c>
      <c r="AP159">
        <v>0</v>
      </c>
      <c r="AQ159">
        <v>0</v>
      </c>
      <c r="AR159">
        <v>0</v>
      </c>
    </row>
    <row r="160" spans="1:44" x14ac:dyDescent="0.2">
      <c r="A160">
        <f>ROW(Source!A425)</f>
        <v>425</v>
      </c>
      <c r="B160">
        <v>47539372</v>
      </c>
      <c r="C160">
        <v>47539356</v>
      </c>
      <c r="D160">
        <v>44674814</v>
      </c>
      <c r="E160">
        <v>1</v>
      </c>
      <c r="F160">
        <v>1</v>
      </c>
      <c r="G160">
        <v>1</v>
      </c>
      <c r="H160">
        <v>2</v>
      </c>
      <c r="I160" t="s">
        <v>601</v>
      </c>
      <c r="J160" t="s">
        <v>602</v>
      </c>
      <c r="K160" t="s">
        <v>603</v>
      </c>
      <c r="L160">
        <v>1368</v>
      </c>
      <c r="N160">
        <v>1011</v>
      </c>
      <c r="O160" t="s">
        <v>421</v>
      </c>
      <c r="P160" t="s">
        <v>421</v>
      </c>
      <c r="Q160">
        <v>1</v>
      </c>
      <c r="X160">
        <v>1.69</v>
      </c>
      <c r="Y160">
        <v>0</v>
      </c>
      <c r="Z160">
        <v>12.39</v>
      </c>
      <c r="AA160">
        <v>10.06</v>
      </c>
      <c r="AB160">
        <v>0</v>
      </c>
      <c r="AC160">
        <v>0</v>
      </c>
      <c r="AD160">
        <v>1</v>
      </c>
      <c r="AE160">
        <v>0</v>
      </c>
      <c r="AF160" t="s">
        <v>127</v>
      </c>
      <c r="AG160">
        <v>2.1124999999999998</v>
      </c>
      <c r="AH160">
        <v>2</v>
      </c>
      <c r="AI160">
        <v>47539361</v>
      </c>
      <c r="AJ160">
        <v>164</v>
      </c>
      <c r="AK160">
        <v>0</v>
      </c>
      <c r="AL160">
        <v>0</v>
      </c>
      <c r="AM160">
        <v>0</v>
      </c>
      <c r="AN160">
        <v>0</v>
      </c>
      <c r="AO160">
        <v>0</v>
      </c>
      <c r="AP160">
        <v>0</v>
      </c>
      <c r="AQ160">
        <v>0</v>
      </c>
      <c r="AR160">
        <v>0</v>
      </c>
    </row>
    <row r="161" spans="1:44" x14ac:dyDescent="0.2">
      <c r="A161">
        <f>ROW(Source!A425)</f>
        <v>425</v>
      </c>
      <c r="B161">
        <v>47539373</v>
      </c>
      <c r="C161">
        <v>47539356</v>
      </c>
      <c r="D161">
        <v>44675658</v>
      </c>
      <c r="E161">
        <v>1</v>
      </c>
      <c r="F161">
        <v>1</v>
      </c>
      <c r="G161">
        <v>1</v>
      </c>
      <c r="H161">
        <v>2</v>
      </c>
      <c r="I161" t="s">
        <v>434</v>
      </c>
      <c r="J161" t="s">
        <v>435</v>
      </c>
      <c r="K161" t="s">
        <v>436</v>
      </c>
      <c r="L161">
        <v>1368</v>
      </c>
      <c r="N161">
        <v>1011</v>
      </c>
      <c r="O161" t="s">
        <v>421</v>
      </c>
      <c r="P161" t="s">
        <v>421</v>
      </c>
      <c r="Q161">
        <v>1</v>
      </c>
      <c r="X161">
        <v>0.13</v>
      </c>
      <c r="Y161">
        <v>0</v>
      </c>
      <c r="Z161">
        <v>65.709999999999994</v>
      </c>
      <c r="AA161">
        <v>11.6</v>
      </c>
      <c r="AB161">
        <v>0</v>
      </c>
      <c r="AC161">
        <v>0</v>
      </c>
      <c r="AD161">
        <v>1</v>
      </c>
      <c r="AE161">
        <v>0</v>
      </c>
      <c r="AF161" t="s">
        <v>127</v>
      </c>
      <c r="AG161">
        <v>0.16250000000000001</v>
      </c>
      <c r="AH161">
        <v>2</v>
      </c>
      <c r="AI161">
        <v>47539362</v>
      </c>
      <c r="AJ161">
        <v>165</v>
      </c>
      <c r="AK161">
        <v>0</v>
      </c>
      <c r="AL161">
        <v>0</v>
      </c>
      <c r="AM161">
        <v>0</v>
      </c>
      <c r="AN161">
        <v>0</v>
      </c>
      <c r="AO161">
        <v>0</v>
      </c>
      <c r="AP161">
        <v>0</v>
      </c>
      <c r="AQ161">
        <v>0</v>
      </c>
      <c r="AR161">
        <v>0</v>
      </c>
    </row>
    <row r="162" spans="1:44" x14ac:dyDescent="0.2">
      <c r="A162">
        <f>ROW(Source!A425)</f>
        <v>425</v>
      </c>
      <c r="B162">
        <v>47539374</v>
      </c>
      <c r="C162">
        <v>47539356</v>
      </c>
      <c r="D162">
        <v>44470219</v>
      </c>
      <c r="E162">
        <v>1</v>
      </c>
      <c r="F162">
        <v>1</v>
      </c>
      <c r="G162">
        <v>1</v>
      </c>
      <c r="H162">
        <v>3</v>
      </c>
      <c r="I162" t="s">
        <v>315</v>
      </c>
      <c r="J162" t="s">
        <v>317</v>
      </c>
      <c r="K162" t="s">
        <v>316</v>
      </c>
      <c r="L162">
        <v>1339</v>
      </c>
      <c r="N162">
        <v>1007</v>
      </c>
      <c r="O162" t="s">
        <v>170</v>
      </c>
      <c r="P162" t="s">
        <v>170</v>
      </c>
      <c r="Q162">
        <v>1</v>
      </c>
      <c r="X162">
        <v>0.45</v>
      </c>
      <c r="Y162">
        <v>2.44</v>
      </c>
      <c r="Z162">
        <v>0</v>
      </c>
      <c r="AA162">
        <v>0</v>
      </c>
      <c r="AB162">
        <v>0</v>
      </c>
      <c r="AC162">
        <v>0</v>
      </c>
      <c r="AD162">
        <v>1</v>
      </c>
      <c r="AE162">
        <v>0</v>
      </c>
      <c r="AF162" t="s">
        <v>5</v>
      </c>
      <c r="AG162">
        <v>0.45</v>
      </c>
      <c r="AH162">
        <v>2</v>
      </c>
      <c r="AI162">
        <v>47539363</v>
      </c>
      <c r="AJ162">
        <v>166</v>
      </c>
      <c r="AK162">
        <v>0</v>
      </c>
      <c r="AL162">
        <v>0</v>
      </c>
      <c r="AM162">
        <v>0</v>
      </c>
      <c r="AN162">
        <v>0</v>
      </c>
      <c r="AO162">
        <v>0</v>
      </c>
      <c r="AP162">
        <v>0</v>
      </c>
      <c r="AQ162">
        <v>0</v>
      </c>
      <c r="AR162">
        <v>0</v>
      </c>
    </row>
    <row r="163" spans="1:44" x14ac:dyDescent="0.2">
      <c r="A163">
        <f>ROW(Source!A425)</f>
        <v>425</v>
      </c>
      <c r="B163">
        <v>47539375</v>
      </c>
      <c r="C163">
        <v>47539356</v>
      </c>
      <c r="D163">
        <v>44479179</v>
      </c>
      <c r="E163">
        <v>1</v>
      </c>
      <c r="F163">
        <v>1</v>
      </c>
      <c r="G163">
        <v>1</v>
      </c>
      <c r="H163">
        <v>3</v>
      </c>
      <c r="I163" t="s">
        <v>604</v>
      </c>
      <c r="J163" t="s">
        <v>605</v>
      </c>
      <c r="K163" t="s">
        <v>606</v>
      </c>
      <c r="L163">
        <v>1348</v>
      </c>
      <c r="N163">
        <v>1009</v>
      </c>
      <c r="O163" t="s">
        <v>28</v>
      </c>
      <c r="P163" t="s">
        <v>28</v>
      </c>
      <c r="Q163">
        <v>1000</v>
      </c>
      <c r="X163">
        <v>2.1000000000000001E-2</v>
      </c>
      <c r="Y163">
        <v>6513</v>
      </c>
      <c r="Z163">
        <v>0</v>
      </c>
      <c r="AA163">
        <v>0</v>
      </c>
      <c r="AB163">
        <v>0</v>
      </c>
      <c r="AC163">
        <v>0</v>
      </c>
      <c r="AD163">
        <v>1</v>
      </c>
      <c r="AE163">
        <v>0</v>
      </c>
      <c r="AF163" t="s">
        <v>5</v>
      </c>
      <c r="AG163">
        <v>2.1000000000000001E-2</v>
      </c>
      <c r="AH163">
        <v>2</v>
      </c>
      <c r="AI163">
        <v>47539364</v>
      </c>
      <c r="AJ163">
        <v>167</v>
      </c>
      <c r="AK163">
        <v>0</v>
      </c>
      <c r="AL163">
        <v>0</v>
      </c>
      <c r="AM163">
        <v>0</v>
      </c>
      <c r="AN163">
        <v>0</v>
      </c>
      <c r="AO163">
        <v>0</v>
      </c>
      <c r="AP163">
        <v>0</v>
      </c>
      <c r="AQ163">
        <v>0</v>
      </c>
      <c r="AR163">
        <v>0</v>
      </c>
    </row>
    <row r="164" spans="1:44" x14ac:dyDescent="0.2">
      <c r="A164">
        <f>ROW(Source!A425)</f>
        <v>425</v>
      </c>
      <c r="B164">
        <v>47539376</v>
      </c>
      <c r="C164">
        <v>47539356</v>
      </c>
      <c r="D164">
        <v>44459329</v>
      </c>
      <c r="E164">
        <v>52</v>
      </c>
      <c r="F164">
        <v>1</v>
      </c>
      <c r="G164">
        <v>1</v>
      </c>
      <c r="H164">
        <v>3</v>
      </c>
      <c r="I164" t="s">
        <v>641</v>
      </c>
      <c r="J164" t="s">
        <v>5</v>
      </c>
      <c r="K164" t="s">
        <v>642</v>
      </c>
      <c r="L164">
        <v>1327</v>
      </c>
      <c r="N164">
        <v>1005</v>
      </c>
      <c r="O164" t="s">
        <v>113</v>
      </c>
      <c r="P164" t="s">
        <v>113</v>
      </c>
      <c r="Q164">
        <v>1</v>
      </c>
      <c r="X164">
        <v>102</v>
      </c>
      <c r="Y164">
        <v>0</v>
      </c>
      <c r="Z164">
        <v>0</v>
      </c>
      <c r="AA164">
        <v>0</v>
      </c>
      <c r="AB164">
        <v>0</v>
      </c>
      <c r="AC164">
        <v>0</v>
      </c>
      <c r="AD164">
        <v>0</v>
      </c>
      <c r="AE164">
        <v>0</v>
      </c>
      <c r="AF164" t="s">
        <v>5</v>
      </c>
      <c r="AG164">
        <v>102</v>
      </c>
      <c r="AH164">
        <v>3</v>
      </c>
      <c r="AI164">
        <v>-1</v>
      </c>
      <c r="AJ164" t="s">
        <v>5</v>
      </c>
      <c r="AK164">
        <v>0</v>
      </c>
      <c r="AL164">
        <v>0</v>
      </c>
      <c r="AM164">
        <v>0</v>
      </c>
      <c r="AN164">
        <v>0</v>
      </c>
      <c r="AO164">
        <v>0</v>
      </c>
      <c r="AP164">
        <v>0</v>
      </c>
      <c r="AQ164">
        <v>0</v>
      </c>
      <c r="AR164">
        <v>0</v>
      </c>
    </row>
    <row r="165" spans="1:44" x14ac:dyDescent="0.2">
      <c r="A165">
        <f>ROW(Source!A425)</f>
        <v>425</v>
      </c>
      <c r="B165">
        <v>47539377</v>
      </c>
      <c r="C165">
        <v>47539356</v>
      </c>
      <c r="D165">
        <v>44460021</v>
      </c>
      <c r="E165">
        <v>52</v>
      </c>
      <c r="F165">
        <v>1</v>
      </c>
      <c r="G165">
        <v>1</v>
      </c>
      <c r="H165">
        <v>3</v>
      </c>
      <c r="I165" t="s">
        <v>304</v>
      </c>
      <c r="J165" t="s">
        <v>5</v>
      </c>
      <c r="K165" t="s">
        <v>305</v>
      </c>
      <c r="L165">
        <v>1339</v>
      </c>
      <c r="N165">
        <v>1007</v>
      </c>
      <c r="O165" t="s">
        <v>170</v>
      </c>
      <c r="P165" t="s">
        <v>170</v>
      </c>
      <c r="Q165">
        <v>1</v>
      </c>
      <c r="X165">
        <v>0.01</v>
      </c>
      <c r="Y165">
        <v>0</v>
      </c>
      <c r="Z165">
        <v>0</v>
      </c>
      <c r="AA165">
        <v>0</v>
      </c>
      <c r="AB165">
        <v>0</v>
      </c>
      <c r="AC165">
        <v>0</v>
      </c>
      <c r="AD165">
        <v>0</v>
      </c>
      <c r="AE165">
        <v>0</v>
      </c>
      <c r="AF165" t="s">
        <v>5</v>
      </c>
      <c r="AG165">
        <v>0.01</v>
      </c>
      <c r="AH165">
        <v>2</v>
      </c>
      <c r="AI165">
        <v>47539365</v>
      </c>
      <c r="AJ165">
        <v>169</v>
      </c>
      <c r="AK165">
        <v>0</v>
      </c>
      <c r="AL165">
        <v>0</v>
      </c>
      <c r="AM165">
        <v>0</v>
      </c>
      <c r="AN165">
        <v>0</v>
      </c>
      <c r="AO165">
        <v>0</v>
      </c>
      <c r="AP165">
        <v>0</v>
      </c>
      <c r="AQ165">
        <v>0</v>
      </c>
      <c r="AR165">
        <v>0</v>
      </c>
    </row>
    <row r="166" spans="1:44" x14ac:dyDescent="0.2">
      <c r="A166">
        <f>ROW(Source!A425)</f>
        <v>425</v>
      </c>
      <c r="B166">
        <v>47539378</v>
      </c>
      <c r="C166">
        <v>47539356</v>
      </c>
      <c r="D166">
        <v>44460494</v>
      </c>
      <c r="E166">
        <v>52</v>
      </c>
      <c r="F166">
        <v>1</v>
      </c>
      <c r="G166">
        <v>1</v>
      </c>
      <c r="H166">
        <v>3</v>
      </c>
      <c r="I166" t="s">
        <v>643</v>
      </c>
      <c r="J166" t="s">
        <v>5</v>
      </c>
      <c r="K166" t="s">
        <v>644</v>
      </c>
      <c r="L166">
        <v>1348</v>
      </c>
      <c r="N166">
        <v>1009</v>
      </c>
      <c r="O166" t="s">
        <v>28</v>
      </c>
      <c r="P166" t="s">
        <v>28</v>
      </c>
      <c r="Q166">
        <v>1000</v>
      </c>
      <c r="X166">
        <v>1.2</v>
      </c>
      <c r="Y166">
        <v>0</v>
      </c>
      <c r="Z166">
        <v>0</v>
      </c>
      <c r="AA166">
        <v>0</v>
      </c>
      <c r="AB166">
        <v>0</v>
      </c>
      <c r="AC166">
        <v>0</v>
      </c>
      <c r="AD166">
        <v>0</v>
      </c>
      <c r="AE166">
        <v>0</v>
      </c>
      <c r="AF166" t="s">
        <v>5</v>
      </c>
      <c r="AG166">
        <v>1.2</v>
      </c>
      <c r="AH166">
        <v>3</v>
      </c>
      <c r="AI166">
        <v>-1</v>
      </c>
      <c r="AJ166" t="s">
        <v>5</v>
      </c>
      <c r="AK166">
        <v>0</v>
      </c>
      <c r="AL166">
        <v>0</v>
      </c>
      <c r="AM166">
        <v>0</v>
      </c>
      <c r="AN166">
        <v>0</v>
      </c>
      <c r="AO166">
        <v>0</v>
      </c>
      <c r="AP166">
        <v>0</v>
      </c>
      <c r="AQ166">
        <v>0</v>
      </c>
      <c r="AR166">
        <v>0</v>
      </c>
    </row>
    <row r="167" spans="1:44" x14ac:dyDescent="0.2">
      <c r="A167">
        <f>ROW(Source!A429)</f>
        <v>429</v>
      </c>
      <c r="B167">
        <v>47539388</v>
      </c>
      <c r="C167">
        <v>47539382</v>
      </c>
      <c r="D167">
        <v>44457739</v>
      </c>
      <c r="E167">
        <v>52</v>
      </c>
      <c r="F167">
        <v>1</v>
      </c>
      <c r="G167">
        <v>1</v>
      </c>
      <c r="H167">
        <v>1</v>
      </c>
      <c r="I167" t="s">
        <v>607</v>
      </c>
      <c r="J167" t="s">
        <v>5</v>
      </c>
      <c r="K167" t="s">
        <v>608</v>
      </c>
      <c r="L167">
        <v>1191</v>
      </c>
      <c r="N167">
        <v>1013</v>
      </c>
      <c r="O167" t="s">
        <v>413</v>
      </c>
      <c r="P167" t="s">
        <v>413</v>
      </c>
      <c r="Q167">
        <v>1</v>
      </c>
      <c r="X167">
        <v>241.42</v>
      </c>
      <c r="Y167">
        <v>0</v>
      </c>
      <c r="Z167">
        <v>0</v>
      </c>
      <c r="AA167">
        <v>0</v>
      </c>
      <c r="AB167">
        <v>11.09</v>
      </c>
      <c r="AC167">
        <v>0</v>
      </c>
      <c r="AD167">
        <v>1</v>
      </c>
      <c r="AE167">
        <v>1</v>
      </c>
      <c r="AF167" t="s">
        <v>128</v>
      </c>
      <c r="AG167">
        <v>277.63299999999998</v>
      </c>
      <c r="AH167">
        <v>2</v>
      </c>
      <c r="AI167">
        <v>47539383</v>
      </c>
      <c r="AJ167">
        <v>171</v>
      </c>
      <c r="AK167">
        <v>0</v>
      </c>
      <c r="AL167">
        <v>0</v>
      </c>
      <c r="AM167">
        <v>0</v>
      </c>
      <c r="AN167">
        <v>0</v>
      </c>
      <c r="AO167">
        <v>0</v>
      </c>
      <c r="AP167">
        <v>0</v>
      </c>
      <c r="AQ167">
        <v>0</v>
      </c>
      <c r="AR167">
        <v>0</v>
      </c>
    </row>
    <row r="168" spans="1:44" x14ac:dyDescent="0.2">
      <c r="A168">
        <f>ROW(Source!A429)</f>
        <v>429</v>
      </c>
      <c r="B168">
        <v>47539389</v>
      </c>
      <c r="C168">
        <v>47539382</v>
      </c>
      <c r="D168">
        <v>44470219</v>
      </c>
      <c r="E168">
        <v>1</v>
      </c>
      <c r="F168">
        <v>1</v>
      </c>
      <c r="G168">
        <v>1</v>
      </c>
      <c r="H168">
        <v>3</v>
      </c>
      <c r="I168" t="s">
        <v>315</v>
      </c>
      <c r="J168" t="s">
        <v>317</v>
      </c>
      <c r="K168" t="s">
        <v>316</v>
      </c>
      <c r="L168">
        <v>1339</v>
      </c>
      <c r="N168">
        <v>1007</v>
      </c>
      <c r="O168" t="s">
        <v>170</v>
      </c>
      <c r="P168" t="s">
        <v>170</v>
      </c>
      <c r="Q168">
        <v>1</v>
      </c>
      <c r="X168">
        <v>0</v>
      </c>
      <c r="Y168">
        <v>2.44</v>
      </c>
      <c r="Z168">
        <v>0</v>
      </c>
      <c r="AA168">
        <v>0</v>
      </c>
      <c r="AB168">
        <v>0</v>
      </c>
      <c r="AC168">
        <v>1</v>
      </c>
      <c r="AD168">
        <v>0</v>
      </c>
      <c r="AE168">
        <v>0</v>
      </c>
      <c r="AF168" t="s">
        <v>5</v>
      </c>
      <c r="AG168">
        <v>0</v>
      </c>
      <c r="AH168">
        <v>2</v>
      </c>
      <c r="AI168">
        <v>47539384</v>
      </c>
      <c r="AJ168">
        <v>172</v>
      </c>
      <c r="AK168">
        <v>0</v>
      </c>
      <c r="AL168">
        <v>0</v>
      </c>
      <c r="AM168">
        <v>0</v>
      </c>
      <c r="AN168">
        <v>0</v>
      </c>
      <c r="AO168">
        <v>0</v>
      </c>
      <c r="AP168">
        <v>0</v>
      </c>
      <c r="AQ168">
        <v>0</v>
      </c>
      <c r="AR168">
        <v>0</v>
      </c>
    </row>
    <row r="169" spans="1:44" x14ac:dyDescent="0.2">
      <c r="A169">
        <f>ROW(Source!A429)</f>
        <v>429</v>
      </c>
      <c r="B169">
        <v>47539390</v>
      </c>
      <c r="C169">
        <v>47539382</v>
      </c>
      <c r="D169">
        <v>44458701</v>
      </c>
      <c r="E169">
        <v>52</v>
      </c>
      <c r="F169">
        <v>1</v>
      </c>
      <c r="G169">
        <v>1</v>
      </c>
      <c r="H169">
        <v>3</v>
      </c>
      <c r="I169" t="s">
        <v>645</v>
      </c>
      <c r="J169" t="s">
        <v>5</v>
      </c>
      <c r="K169" t="s">
        <v>646</v>
      </c>
      <c r="L169">
        <v>1348</v>
      </c>
      <c r="N169">
        <v>1009</v>
      </c>
      <c r="O169" t="s">
        <v>28</v>
      </c>
      <c r="P169" t="s">
        <v>28</v>
      </c>
      <c r="Q169">
        <v>1000</v>
      </c>
      <c r="X169">
        <v>0</v>
      </c>
      <c r="Y169">
        <v>0</v>
      </c>
      <c r="Z169">
        <v>0</v>
      </c>
      <c r="AA169">
        <v>0</v>
      </c>
      <c r="AB169">
        <v>0</v>
      </c>
      <c r="AC169">
        <v>1</v>
      </c>
      <c r="AD169">
        <v>0</v>
      </c>
      <c r="AE169">
        <v>0</v>
      </c>
      <c r="AF169" t="s">
        <v>5</v>
      </c>
      <c r="AG169">
        <v>0</v>
      </c>
      <c r="AH169">
        <v>3</v>
      </c>
      <c r="AI169">
        <v>-1</v>
      </c>
      <c r="AJ169" t="s">
        <v>5</v>
      </c>
      <c r="AK169">
        <v>0</v>
      </c>
      <c r="AL169">
        <v>0</v>
      </c>
      <c r="AM169">
        <v>0</v>
      </c>
      <c r="AN169">
        <v>0</v>
      </c>
      <c r="AO169">
        <v>0</v>
      </c>
      <c r="AP169">
        <v>0</v>
      </c>
      <c r="AQ169">
        <v>0</v>
      </c>
      <c r="AR169">
        <v>0</v>
      </c>
    </row>
    <row r="170" spans="1:44" x14ac:dyDescent="0.2">
      <c r="A170">
        <f>ROW(Source!A429)</f>
        <v>429</v>
      </c>
      <c r="B170">
        <v>47539391</v>
      </c>
      <c r="C170">
        <v>47539382</v>
      </c>
      <c r="D170">
        <v>44459329</v>
      </c>
      <c r="E170">
        <v>52</v>
      </c>
      <c r="F170">
        <v>1</v>
      </c>
      <c r="G170">
        <v>1</v>
      </c>
      <c r="H170">
        <v>3</v>
      </c>
      <c r="I170" t="s">
        <v>641</v>
      </c>
      <c r="J170" t="s">
        <v>5</v>
      </c>
      <c r="K170" t="s">
        <v>647</v>
      </c>
      <c r="L170">
        <v>1339</v>
      </c>
      <c r="N170">
        <v>1007</v>
      </c>
      <c r="O170" t="s">
        <v>170</v>
      </c>
      <c r="P170" t="s">
        <v>170</v>
      </c>
      <c r="Q170">
        <v>1</v>
      </c>
      <c r="X170">
        <v>0</v>
      </c>
      <c r="Y170">
        <v>0</v>
      </c>
      <c r="Z170">
        <v>0</v>
      </c>
      <c r="AA170">
        <v>0</v>
      </c>
      <c r="AB170">
        <v>0</v>
      </c>
      <c r="AC170">
        <v>1</v>
      </c>
      <c r="AD170">
        <v>0</v>
      </c>
      <c r="AE170">
        <v>0</v>
      </c>
      <c r="AF170" t="s">
        <v>5</v>
      </c>
      <c r="AG170">
        <v>0</v>
      </c>
      <c r="AH170">
        <v>3</v>
      </c>
      <c r="AI170">
        <v>-1</v>
      </c>
      <c r="AJ170" t="s">
        <v>5</v>
      </c>
      <c r="AK170">
        <v>0</v>
      </c>
      <c r="AL170">
        <v>0</v>
      </c>
      <c r="AM170">
        <v>0</v>
      </c>
      <c r="AN170">
        <v>0</v>
      </c>
      <c r="AO170">
        <v>0</v>
      </c>
      <c r="AP170">
        <v>0</v>
      </c>
      <c r="AQ170">
        <v>0</v>
      </c>
      <c r="AR170">
        <v>0</v>
      </c>
    </row>
    <row r="171" spans="1:44" x14ac:dyDescent="0.2">
      <c r="A171">
        <f>ROW(Source!A429)</f>
        <v>429</v>
      </c>
      <c r="B171">
        <v>47539392</v>
      </c>
      <c r="C171">
        <v>47539382</v>
      </c>
      <c r="D171">
        <v>44460494</v>
      </c>
      <c r="E171">
        <v>52</v>
      </c>
      <c r="F171">
        <v>1</v>
      </c>
      <c r="G171">
        <v>1</v>
      </c>
      <c r="H171">
        <v>3</v>
      </c>
      <c r="I171" t="s">
        <v>643</v>
      </c>
      <c r="J171" t="s">
        <v>5</v>
      </c>
      <c r="K171" t="s">
        <v>644</v>
      </c>
      <c r="L171">
        <v>1348</v>
      </c>
      <c r="N171">
        <v>1009</v>
      </c>
      <c r="O171" t="s">
        <v>28</v>
      </c>
      <c r="P171" t="s">
        <v>28</v>
      </c>
      <c r="Q171">
        <v>1000</v>
      </c>
      <c r="X171">
        <v>0</v>
      </c>
      <c r="Y171">
        <v>0</v>
      </c>
      <c r="Z171">
        <v>0</v>
      </c>
      <c r="AA171">
        <v>0</v>
      </c>
      <c r="AB171">
        <v>0</v>
      </c>
      <c r="AC171">
        <v>1</v>
      </c>
      <c r="AD171">
        <v>0</v>
      </c>
      <c r="AE171">
        <v>0</v>
      </c>
      <c r="AF171" t="s">
        <v>5</v>
      </c>
      <c r="AG171">
        <v>0</v>
      </c>
      <c r="AH171">
        <v>3</v>
      </c>
      <c r="AI171">
        <v>-1</v>
      </c>
      <c r="AJ171" t="s">
        <v>5</v>
      </c>
      <c r="AK171">
        <v>0</v>
      </c>
      <c r="AL171">
        <v>0</v>
      </c>
      <c r="AM171">
        <v>0</v>
      </c>
      <c r="AN171">
        <v>0</v>
      </c>
      <c r="AO171">
        <v>0</v>
      </c>
      <c r="AP171">
        <v>0</v>
      </c>
      <c r="AQ171">
        <v>0</v>
      </c>
      <c r="AR171">
        <v>0</v>
      </c>
    </row>
    <row r="172" spans="1:44" x14ac:dyDescent="0.2">
      <c r="A172">
        <f>ROW(Source!A469)</f>
        <v>469</v>
      </c>
      <c r="B172">
        <v>47539427</v>
      </c>
      <c r="C172">
        <v>47539424</v>
      </c>
      <c r="D172">
        <v>44457569</v>
      </c>
      <c r="E172">
        <v>52</v>
      </c>
      <c r="F172">
        <v>1</v>
      </c>
      <c r="G172">
        <v>1</v>
      </c>
      <c r="H172">
        <v>1</v>
      </c>
      <c r="I172" t="s">
        <v>609</v>
      </c>
      <c r="J172" t="s">
        <v>5</v>
      </c>
      <c r="K172" t="s">
        <v>610</v>
      </c>
      <c r="L172">
        <v>1191</v>
      </c>
      <c r="N172">
        <v>1013</v>
      </c>
      <c r="O172" t="s">
        <v>413</v>
      </c>
      <c r="P172" t="s">
        <v>413</v>
      </c>
      <c r="Q172">
        <v>1</v>
      </c>
      <c r="X172">
        <v>1.03</v>
      </c>
      <c r="Y172">
        <v>0</v>
      </c>
      <c r="Z172">
        <v>0</v>
      </c>
      <c r="AA172">
        <v>0</v>
      </c>
      <c r="AB172">
        <v>7.19</v>
      </c>
      <c r="AC172">
        <v>0</v>
      </c>
      <c r="AD172">
        <v>1</v>
      </c>
      <c r="AE172">
        <v>1</v>
      </c>
      <c r="AF172" t="s">
        <v>5</v>
      </c>
      <c r="AG172">
        <v>1.03</v>
      </c>
      <c r="AH172">
        <v>2</v>
      </c>
      <c r="AI172">
        <v>47539425</v>
      </c>
      <c r="AJ172">
        <v>176</v>
      </c>
      <c r="AK172">
        <v>0</v>
      </c>
      <c r="AL172">
        <v>0</v>
      </c>
      <c r="AM172">
        <v>0</v>
      </c>
      <c r="AN172">
        <v>0</v>
      </c>
      <c r="AO172">
        <v>0</v>
      </c>
      <c r="AP172">
        <v>0</v>
      </c>
      <c r="AQ172">
        <v>0</v>
      </c>
      <c r="AR172">
        <v>0</v>
      </c>
    </row>
    <row r="173" spans="1:44" x14ac:dyDescent="0.2">
      <c r="A173">
        <f>ROW(Source!A469)</f>
        <v>469</v>
      </c>
      <c r="B173">
        <v>47539428</v>
      </c>
      <c r="C173">
        <v>47539424</v>
      </c>
      <c r="D173">
        <v>44475749</v>
      </c>
      <c r="E173">
        <v>1</v>
      </c>
      <c r="F173">
        <v>1</v>
      </c>
      <c r="G173">
        <v>1</v>
      </c>
      <c r="H173">
        <v>3</v>
      </c>
      <c r="I173" t="s">
        <v>611</v>
      </c>
      <c r="J173" t="s">
        <v>612</v>
      </c>
      <c r="K173" t="s">
        <v>613</v>
      </c>
      <c r="L173">
        <v>1425</v>
      </c>
      <c r="N173">
        <v>1013</v>
      </c>
      <c r="O173" t="s">
        <v>101</v>
      </c>
      <c r="P173" t="s">
        <v>101</v>
      </c>
      <c r="Q173">
        <v>1</v>
      </c>
      <c r="X173">
        <v>0.2</v>
      </c>
      <c r="Y173">
        <v>82</v>
      </c>
      <c r="Z173">
        <v>0</v>
      </c>
      <c r="AA173">
        <v>0</v>
      </c>
      <c r="AB173">
        <v>0</v>
      </c>
      <c r="AC173">
        <v>0</v>
      </c>
      <c r="AD173">
        <v>1</v>
      </c>
      <c r="AE173">
        <v>0</v>
      </c>
      <c r="AF173" t="s">
        <v>5</v>
      </c>
      <c r="AG173">
        <v>0.2</v>
      </c>
      <c r="AH173">
        <v>2</v>
      </c>
      <c r="AI173">
        <v>47539426</v>
      </c>
      <c r="AJ173">
        <v>177</v>
      </c>
      <c r="AK173">
        <v>0</v>
      </c>
      <c r="AL173">
        <v>0</v>
      </c>
      <c r="AM173">
        <v>0</v>
      </c>
      <c r="AN173">
        <v>0</v>
      </c>
      <c r="AO173">
        <v>0</v>
      </c>
      <c r="AP173">
        <v>0</v>
      </c>
      <c r="AQ173">
        <v>0</v>
      </c>
      <c r="AR173">
        <v>0</v>
      </c>
    </row>
  </sheetData>
  <printOptions gridLines="1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2</vt:i4>
      </vt:variant>
    </vt:vector>
  </HeadingPairs>
  <TitlesOfParts>
    <vt:vector size="7" baseType="lpstr">
      <vt:lpstr>Смета 12 гр. по ФЕР</vt:lpstr>
      <vt:lpstr>Source</vt:lpstr>
      <vt:lpstr>SourceObSm</vt:lpstr>
      <vt:lpstr>SmtRes</vt:lpstr>
      <vt:lpstr>EtalonRes</vt:lpstr>
      <vt:lpstr>'Смета 12 гр. по ФЕР'!Заголовки_для_печати</vt:lpstr>
      <vt:lpstr>'Смета 12 гр. по ФЕР'!Область_печати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Рожкова Наталья Викторовна</cp:lastModifiedBy>
  <cp:lastPrinted>2020-10-12T08:28:48Z</cp:lastPrinted>
  <dcterms:created xsi:type="dcterms:W3CDTF">2020-09-24T11:12:18Z</dcterms:created>
  <dcterms:modified xsi:type="dcterms:W3CDTF">2020-10-22T13:32:29Z</dcterms:modified>
</cp:coreProperties>
</file>